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hard/Dropbox (MIT)/Prepsheets.com/"/>
    </mc:Choice>
  </mc:AlternateContent>
  <xr:revisionPtr revIDLastSave="0" documentId="8_{E6A616B3-3E6C-4A00-A7E2-A22DFD065013}" xr6:coauthVersionLast="47" xr6:coauthVersionMax="47" xr10:uidLastSave="{00000000-0000-0000-0000-000000000000}"/>
  <bookViews>
    <workbookView xWindow="28800" yWindow="0" windowWidth="27320" windowHeight="15360" tabRatio="605" xr2:uid="{00000000-000D-0000-FFFF-FFFF00000000}"/>
  </bookViews>
  <sheets>
    <sheet name="Recipe Name" sheetId="1" r:id="rId1"/>
    <sheet name="Ingredients Master" sheetId="4" r:id="rId2"/>
    <sheet name="Calculation Sheet" sheetId="3" r:id="rId3"/>
  </sheets>
  <definedNames>
    <definedName name="_xlnm.Print_Area" localSheetId="0">'Recipe Name'!$A$1:$W$55,'Recipe Name'!$AA$24:$AD$60</definedName>
    <definedName name="Z_1BB6E010_BC1C_4057_A104_F5D79D92C179_.wvu.Cols" localSheetId="0" hidden="1">'Recipe Name'!$E:$R</definedName>
    <definedName name="Z_1BB6E010_BC1C_4057_A104_F5D79D92C179_.wvu.PrintArea" localSheetId="0" hidden="1">'Recipe Name'!$A$1:$W$55</definedName>
    <definedName name="Z_1C221D1A_AA1D_4DBE_82C5_9CB9012F686C_.wvu.PrintArea" localSheetId="0" hidden="1">'Recipe Name'!$A$1:$W$55</definedName>
    <definedName name="Z_39D5608C_DA0C_4187_B3AB_5366D6476721_.wvu.Cols" localSheetId="0" hidden="1">'Recipe Name'!$E:$R</definedName>
    <definedName name="Z_39D5608C_DA0C_4187_B3AB_5366D6476721_.wvu.PrintArea" localSheetId="0" hidden="1">'Recipe Name'!$A$1:$W$55</definedName>
    <definedName name="Z_4A61BBEC_C7A2_43D9_95DD_D4F4BA1CB0DF_.wvu.Cols" localSheetId="1" hidden="1">'Ingredients Master'!$B:$B</definedName>
    <definedName name="Z_4A61BBEC_C7A2_43D9_95DD_D4F4BA1CB0DF_.wvu.Cols" localSheetId="0" hidden="1">'Recipe Name'!$E:$R</definedName>
    <definedName name="Z_4A61BBEC_C7A2_43D9_95DD_D4F4BA1CB0DF_.wvu.PrintArea" localSheetId="0" hidden="1">'Recipe Name'!$A$1:$W$55</definedName>
    <definedName name="Z_7863FE26_0A3F_EC47_A61A_732A51F468A8_.wvu.Cols" localSheetId="1" hidden="1">'Ingredients Master'!$B:$B</definedName>
    <definedName name="Z_7863FE26_0A3F_EC47_A61A_732A51F468A8_.wvu.Cols" localSheetId="0" hidden="1">'Recipe Name'!$E:$R</definedName>
    <definedName name="Z_7863FE26_0A3F_EC47_A61A_732A51F468A8_.wvu.PrintArea" localSheetId="0" hidden="1">'Recipe Name'!$A$1:$W$55</definedName>
    <definedName name="Z_9043088A_F6BB_4E63_A7D5_4199CAC46CCC_.wvu.PrintArea" localSheetId="0" hidden="1">'Recipe Name'!$A$1:$W$55</definedName>
    <definedName name="Z_9284BE78_3EFD_4626_8E30_F4CD8E72CAD0_.wvu.Cols" localSheetId="0" hidden="1">'Recipe Name'!$E:$R</definedName>
    <definedName name="Z_9284BE78_3EFD_4626_8E30_F4CD8E72CAD0_.wvu.PrintArea" localSheetId="0" hidden="1">'Recipe Name'!$A$1:$W$55</definedName>
    <definedName name="Z_96D6E886_31E0_4E9D_9BD4_B12EB89C8219_.wvu.Cols" localSheetId="0" hidden="1">'Recipe Name'!$E:$R</definedName>
    <definedName name="Z_96D6E886_31E0_4E9D_9BD4_B12EB89C8219_.wvu.PrintArea" localSheetId="0" hidden="1">'Recipe Name'!$A$1:$W$55</definedName>
    <definedName name="Z_A290C930_0927_4728_B004_EFE94A124BFE_.wvu.Cols" localSheetId="0" hidden="1">'Recipe Name'!$E:$R</definedName>
    <definedName name="Z_A290C930_0927_4728_B004_EFE94A124BFE_.wvu.PrintArea" localSheetId="0" hidden="1">'Recipe Name'!$A$1:$W$55</definedName>
    <definedName name="Z_B282A41D_6AAA_4AE5_B0B1_2CF550B17B23_.wvu.PrintArea" localSheetId="0" hidden="1">'Recipe Name'!$A$1:$W$55</definedName>
    <definedName name="Z_C0CDAB56_9BBE_4845_AE59_2A45DD0983AE_.wvu.PrintArea" localSheetId="0" hidden="1">'Recipe Name'!$A$1:$W$55</definedName>
  </definedNames>
  <calcPr calcId="191028"/>
  <customWorkbookViews>
    <customWorkbookView name="Tara Beattie - Personal View" guid="{4A61BBEC-C7A2-43D9-95DD-D4F4BA1CB0DF}" mergeInterval="0" personalView="1" maximized="1" xWindow="-8" yWindow="-8" windowWidth="1636" windowHeight="1056" tabRatio="605" activeSheetId="1"/>
    <customWorkbookView name="user - Personal View" guid="{1BB6E010-BC1C-4057-A104-F5D79D92C179}" mergeInterval="0" personalView="1" maximized="1" xWindow="-8" yWindow="-8" windowWidth="1296" windowHeight="1000" tabRatio="605" activeSheetId="1"/>
    <customWorkbookView name="Emily Kozero - Personal View" guid="{96D6E886-31E0-4E9D-9BD4-B12EB89C8219}" mergeInterval="0" personalView="1" maximized="1" xWindow="-8" yWindow="-8" windowWidth="1382" windowHeight="744" tabRatio="605" activeSheetId="1"/>
    <customWorkbookView name="Elizabeth McGee - Personal View" guid="{A290C930-0927-4728-B004-EFE94A124BFE}" mergeInterval="0" personalView="1" maximized="1" xWindow="-8" yWindow="-8" windowWidth="1382" windowHeight="744" tabRatio="605" activeSheetId="1"/>
    <customWorkbookView name="Victor Lopez - Personal View" guid="{B282A41D-6AAA-4AE5-B0B1-2CF550B17B23}" mergeInterval="0" personalView="1" maximized="1" xWindow="-8" yWindow="-8" windowWidth="1382" windowHeight="744" tabRatio="605" activeSheetId="1"/>
    <customWorkbookView name="Elizabeth Gelera - Personal View" guid="{C0CDAB56-9BBE-4845-AE59-2A45DD0983AE}" mergeInterval="0" personalView="1" maximized="1" xWindow="-8" yWindow="-8" windowWidth="1296" windowHeight="1000" tabRatio="605" activeSheetId="1"/>
    <customWorkbookView name="hannah.sorosky - Personal View" guid="{571586F8-7790-4D95-AF73-AF39B51E886C}" mergeInterval="0" personalView="1" maximized="1" xWindow="1" yWindow="1" windowWidth="1436" windowHeight="670" tabRatio="605" activeSheetId="1"/>
    <customWorkbookView name="Hannah Sorosky - Personal View" guid="{09256AF9-73B9-4751-8881-D6AA505E1975}" mergeInterval="0" personalView="1" xWindow="341" yWindow="144" windowWidth="960" windowHeight="718" tabRatio="605" activeSheetId="1"/>
    <customWorkbookView name="Brian.Beattie - Personal View" guid="{A557F3E9-AE2B-443D-9DCF-8978926571A8}" mergeInterval="0" personalView="1" maximized="1" xWindow="1" yWindow="1" windowWidth="1436" windowHeight="628" tabRatio="605" activeSheetId="1"/>
    <customWorkbookView name="Cathy Fitzgerald - Personal View" guid="{97EA81C8-79A1-40DE-9442-ABC1F74F94FD}" mergeInterval="0" personalView="1" maximized="1" xWindow="-8" yWindow="-8" windowWidth="1382" windowHeight="744" tabRatio="605" activeSheetId="1"/>
    <customWorkbookView name="Beata Gottwald - Personal View" guid="{1C221D1A-AA1D-4DBE-82C5-9CB9012F686C}" mergeInterval="0" personalView="1" maximized="1" xWindow="-8" yWindow="-8" windowWidth="1382" windowHeight="744" tabRatio="605" activeSheetId="1"/>
    <customWorkbookView name="Katie Graves - Personal View" guid="{9043088A-F6BB-4E63-A7D5-4199CAC46CCC}" mergeInterval="0" personalView="1" maximized="1" xWindow="-8" yWindow="-8" windowWidth="1382" windowHeight="744" tabRatio="605" activeSheetId="1"/>
    <customWorkbookView name="Sinead Fagan - Personal View" guid="{9284BE78-3EFD-4626-8E30-F4CD8E72CAD0}" mergeInterval="0" personalView="1" maximized="1" xWindow="-8" yWindow="-8" windowWidth="1296" windowHeight="1000" tabRatio="605" activeSheetId="1"/>
    <customWorkbookView name="staff - Personal View" guid="{39D5608C-DA0C-4187-B3AB-5366D6476721}" mergeInterval="0" personalView="1" maximized="1" xWindow="-8" yWindow="-8" windowWidth="1616" windowHeight="876" tabRatio="605" activeSheetId="1"/>
    <customWorkbookView name="Richard Beattie - Personal View" guid="{7863FE26-0A3F-EC47-A61A-732A51F468A8}" mergeInterval="0" personalView="1" xWindow="115" yWindow="75" windowWidth="1227" windowHeight="792" tabRatio="605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T12" i="1"/>
  <c r="U12" i="1"/>
  <c r="V12" i="1"/>
  <c r="A13" i="1"/>
  <c r="B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T13" i="1"/>
  <c r="U13" i="1"/>
  <c r="V13" i="1"/>
  <c r="A14" i="1"/>
  <c r="B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T14" i="1"/>
  <c r="U14" i="1"/>
  <c r="V14" i="1"/>
  <c r="A15" i="1"/>
  <c r="B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T15" i="1"/>
  <c r="U15" i="1"/>
  <c r="V15" i="1"/>
  <c r="A16" i="1"/>
  <c r="B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T16" i="1"/>
  <c r="U16" i="1"/>
  <c r="V16" i="1"/>
  <c r="A17" i="1"/>
  <c r="B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T17" i="1"/>
  <c r="U17" i="1"/>
  <c r="V17" i="1"/>
  <c r="A18" i="1"/>
  <c r="B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T18" i="1"/>
  <c r="U18" i="1"/>
  <c r="V18" i="1"/>
  <c r="A19" i="1"/>
  <c r="B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T19" i="1"/>
  <c r="U19" i="1"/>
  <c r="V19" i="1"/>
  <c r="AA33" i="1"/>
  <c r="AA37" i="1"/>
  <c r="AB37" i="1"/>
  <c r="AC37" i="1"/>
  <c r="AD37" i="1"/>
  <c r="AA38" i="1"/>
  <c r="AB38" i="1"/>
  <c r="AC38" i="1"/>
  <c r="AD38" i="1"/>
  <c r="AA39" i="1"/>
  <c r="AB39" i="1"/>
  <c r="AC39" i="1"/>
  <c r="AD39" i="1"/>
  <c r="AA40" i="1"/>
  <c r="AB40" i="1"/>
  <c r="AC40" i="1"/>
  <c r="AD40" i="1"/>
  <c r="AA41" i="1"/>
  <c r="AB41" i="1"/>
  <c r="AC41" i="1"/>
  <c r="AD41" i="1"/>
  <c r="AA42" i="1"/>
  <c r="AB42" i="1"/>
  <c r="AC42" i="1"/>
  <c r="AD42" i="1"/>
  <c r="AA43" i="1"/>
  <c r="AB43" i="1"/>
  <c r="AC43" i="1"/>
  <c r="AD43" i="1"/>
  <c r="AA44" i="1"/>
  <c r="AB44" i="1"/>
  <c r="AC44" i="1"/>
  <c r="AD44" i="1"/>
  <c r="AA45" i="1"/>
  <c r="AB45" i="1"/>
  <c r="AC45" i="1"/>
  <c r="AD45" i="1"/>
  <c r="AA46" i="1"/>
  <c r="AB46" i="1"/>
  <c r="AC46" i="1"/>
  <c r="AD46" i="1"/>
  <c r="AA47" i="1"/>
  <c r="AB47" i="1"/>
  <c r="AC47" i="1"/>
  <c r="AD47" i="1"/>
  <c r="AA48" i="1"/>
  <c r="AB48" i="1"/>
  <c r="AC48" i="1"/>
  <c r="AD48" i="1"/>
  <c r="AA32" i="1"/>
  <c r="AB32" i="1"/>
  <c r="AD32" i="1"/>
  <c r="AB33" i="1"/>
  <c r="AD33" i="1"/>
  <c r="AA34" i="1"/>
  <c r="AB34" i="1"/>
  <c r="AC34" i="1"/>
  <c r="AD34" i="1"/>
  <c r="AA35" i="1"/>
  <c r="AB35" i="1"/>
  <c r="AC35" i="1"/>
  <c r="AD35" i="1"/>
  <c r="AA36" i="1"/>
  <c r="AB36" i="1"/>
  <c r="AC36" i="1"/>
  <c r="AD36" i="1"/>
  <c r="A11" i="1"/>
  <c r="AC32" i="1"/>
  <c r="AC33" i="1"/>
  <c r="T11" i="1"/>
  <c r="B11" i="1"/>
  <c r="V11" i="1"/>
  <c r="AA31" i="1"/>
  <c r="AD31" i="1" s="1"/>
  <c r="AB26" i="1"/>
  <c r="AB28" i="1"/>
  <c r="AD51" i="1" l="1"/>
  <c r="AB24" i="1"/>
  <c r="AD24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E132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E2" i="4"/>
  <c r="C2" i="4"/>
  <c r="V7" i="1" l="1"/>
  <c r="AB31" i="1"/>
  <c r="U11" i="1" l="1"/>
  <c r="AC31" i="1" s="1"/>
  <c r="AC49" i="1" s="1"/>
  <c r="AC50" i="1"/>
  <c r="AC51" i="1" s="1"/>
  <c r="V2" i="1" s="1"/>
  <c r="D53" i="1" l="1"/>
  <c r="B2" i="1" l="1"/>
  <c r="Q45" i="1" l="1"/>
  <c r="Q46" i="1" s="1"/>
  <c r="E45" i="1"/>
  <c r="E46" i="1" s="1"/>
  <c r="R45" i="1"/>
  <c r="R46" i="1" s="1"/>
  <c r="J45" i="1"/>
  <c r="J46" i="1" s="1"/>
  <c r="P45" i="1"/>
  <c r="P46" i="1" s="1"/>
  <c r="G45" i="1"/>
  <c r="G46" i="1" s="1"/>
  <c r="L45" i="1"/>
  <c r="L46" i="1" s="1"/>
  <c r="O45" i="1"/>
  <c r="O46" i="1" s="1"/>
  <c r="K45" i="1"/>
  <c r="K46" i="1" s="1"/>
  <c r="H45" i="1"/>
  <c r="H46" i="1" s="1"/>
  <c r="N45" i="1"/>
  <c r="N46" i="1" s="1"/>
  <c r="M45" i="1"/>
  <c r="M46" i="1" s="1"/>
  <c r="I45" i="1"/>
  <c r="I46" i="1" s="1"/>
  <c r="F45" i="1"/>
  <c r="F46" i="1" s="1"/>
  <c r="D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Tara Beattie</author>
  </authors>
  <commentList>
    <comment ref="A2" authorId="0" shapeId="0" xr:uid="{870E7905-3B33-4400-AC0C-BA98B00F40C9}">
      <text>
        <r>
          <rPr>
            <b/>
            <sz val="9"/>
            <color indexed="81"/>
            <rFont val="Tahoma"/>
            <family val="2"/>
          </rPr>
          <t>Tara Beattie:</t>
        </r>
        <r>
          <rPr>
            <sz val="9"/>
            <color indexed="81"/>
            <rFont val="Tahoma"/>
            <family val="2"/>
          </rPr>
          <t xml:space="preserve">
1egg = 67gms shell on
</t>
        </r>
      </text>
    </comment>
    <comment ref="G12" authorId="0" shapeId="0" xr:uid="{A6E44839-C695-4A23-9398-A68136A4C69E}">
      <text>
        <r>
          <rPr>
            <b/>
            <sz val="9"/>
            <color indexed="81"/>
            <rFont val="Tahoma"/>
            <family val="2"/>
          </rPr>
          <t>Tara Beattie:</t>
        </r>
        <r>
          <rPr>
            <sz val="9"/>
            <color indexed="81"/>
            <rFont val="Tahoma"/>
            <family val="2"/>
          </rPr>
          <t xml:space="preserve">
Updated from 8.4 per 10kg on 13/03
</t>
        </r>
      </text>
    </comment>
  </commentList>
</comments>
</file>

<file path=xl/sharedStrings.xml><?xml version="1.0" encoding="utf-8"?>
<sst xmlns="http://schemas.openxmlformats.org/spreadsheetml/2006/main" count="492" uniqueCount="239">
  <si>
    <t>PREP. LIST</t>
  </si>
  <si>
    <t>Revised On:</t>
  </si>
  <si>
    <t>Cost per Unit</t>
  </si>
  <si>
    <t>NOTES TO TEMPLATE USE</t>
  </si>
  <si>
    <t xml:space="preserve">Category: </t>
  </si>
  <si>
    <t>Starter</t>
  </si>
  <si>
    <t>Event Date:</t>
  </si>
  <si>
    <t>Check index for exact ingredient name prior to edit / creation of a prep list All ingredients are case and spaced sensitive - make sure you type it in prep sheet EXACTLY as it appears in the index.</t>
  </si>
  <si>
    <t>Item:</t>
  </si>
  <si>
    <t>Sample Recipe</t>
  </si>
  <si>
    <t>Once you have entered all your ingredients in the prep sheet highlight the rows where column C has no content (which will have #N/A under unit and then 'Clear Contents' Then do the same in the costing sheet where column a has a 0</t>
  </si>
  <si>
    <t>No of Guests:</t>
  </si>
  <si>
    <t>Calories per Unit</t>
  </si>
  <si>
    <t>DO NOT DELETE ROWS</t>
  </si>
  <si>
    <t>Order Quantity Per Portion</t>
  </si>
  <si>
    <t>Unit</t>
  </si>
  <si>
    <t>Item</t>
  </si>
  <si>
    <t>Prepped Qty per Portion</t>
  </si>
  <si>
    <t>Total Amounts Required</t>
  </si>
  <si>
    <t>Order</t>
  </si>
  <si>
    <t>Job Complete</t>
  </si>
  <si>
    <t>There are formulae all over this template - BE CAREFUL! If there is an #N/A in the costing where there is a value in column a then you have an inconsistency in your ingredient to what is in the index and you need to go back to the index to check and correct your ingredient - spelling, punctuation or it maybe a new item and needs to be set up in the index first</t>
  </si>
  <si>
    <t>Make sure to enter a revised date in the bottom of this sheet (If this field is not on the prep sheet talk to Tara)</t>
  </si>
  <si>
    <t>g</t>
  </si>
  <si>
    <t>The Chef's need to tell you the Portion Size (If this field is not on the prep sheet talk to Tara)</t>
  </si>
  <si>
    <t>EGGS</t>
  </si>
  <si>
    <t>Eggs are in units (1 eggs= 67 grams; white= 35 grams, yolk= 25 grams)</t>
  </si>
  <si>
    <t>CHICKEN LEGS</t>
  </si>
  <si>
    <t>1 Chicken Leg = 285g</t>
  </si>
  <si>
    <t>2.4g of raw chicken = 1g of cooked chicken meat</t>
  </si>
  <si>
    <t>WEIGHTS</t>
  </si>
  <si>
    <t>All weights to be entered in grams or mls only as kgs will not not register in the formula.</t>
  </si>
  <si>
    <t>Date:</t>
  </si>
  <si>
    <t>Name of Recipe:</t>
  </si>
  <si>
    <t>Unit of Production</t>
  </si>
  <si>
    <t>Ingredients and Quantity Purchased in</t>
  </si>
  <si>
    <t>Price per Kg/Ltr</t>
  </si>
  <si>
    <t>Calories per unit</t>
  </si>
  <si>
    <t>Chef Notes</t>
  </si>
  <si>
    <t>Cost</t>
  </si>
  <si>
    <t>5% Wastage</t>
  </si>
  <si>
    <t>Total Cost per Unit</t>
  </si>
  <si>
    <t>Portion Size</t>
  </si>
  <si>
    <t>Chef Notes:</t>
  </si>
  <si>
    <t>Allergens</t>
  </si>
  <si>
    <t>Revised on</t>
  </si>
  <si>
    <t xml:space="preserve">By </t>
  </si>
  <si>
    <t>Product</t>
  </si>
  <si>
    <t>Price per unit</t>
  </si>
  <si>
    <t>Supplier</t>
  </si>
  <si>
    <t>List Weight</t>
  </si>
  <si>
    <t>List Price</t>
  </si>
  <si>
    <t>Cereals containing gluten</t>
  </si>
  <si>
    <t>Crustaceans</t>
  </si>
  <si>
    <t>Eggs</t>
  </si>
  <si>
    <t>Fish</t>
  </si>
  <si>
    <t>Peanuts</t>
  </si>
  <si>
    <t>Soybeans</t>
  </si>
  <si>
    <t>Milk</t>
  </si>
  <si>
    <t>Nuts</t>
  </si>
  <si>
    <t>Celery</t>
  </si>
  <si>
    <r>
      <t>Mustard</t>
    </r>
    <r>
      <rPr>
        <sz val="8"/>
        <rFont val="Calibri"/>
        <family val="2"/>
        <scheme val="minor"/>
      </rPr>
      <t> </t>
    </r>
  </si>
  <si>
    <t>Sesame seeds</t>
  </si>
  <si>
    <t>Sulphur dioxide and sulphites</t>
  </si>
  <si>
    <t>Lupin</t>
  </si>
  <si>
    <t>Molluscs</t>
  </si>
  <si>
    <t>If Allergen is a may contain, it is not listed (25/04/2019)</t>
  </si>
  <si>
    <t>Egg</t>
  </si>
  <si>
    <t>u</t>
  </si>
  <si>
    <t>U</t>
  </si>
  <si>
    <t>Egg White</t>
  </si>
  <si>
    <t>Egg Yolk</t>
  </si>
  <si>
    <t>American Long Grain Rice</t>
  </si>
  <si>
    <t>KG</t>
  </si>
  <si>
    <t>Apples</t>
  </si>
  <si>
    <t>Asparagus</t>
  </si>
  <si>
    <t>Aubergine</t>
  </si>
  <si>
    <t>Avocado</t>
  </si>
  <si>
    <t>Baby Corn</t>
  </si>
  <si>
    <t>Baby Gem Lettuce</t>
  </si>
  <si>
    <t>Baby Potatoes</t>
  </si>
  <si>
    <t>Carrots</t>
  </si>
  <si>
    <t>kg</t>
  </si>
  <si>
    <t>Cauliflower</t>
  </si>
  <si>
    <t>Celeriac</t>
  </si>
  <si>
    <t>Red Cherry Tomatoes</t>
  </si>
  <si>
    <t>Yellow Cherry Tomatoes</t>
  </si>
  <si>
    <t>Chillies</t>
  </si>
  <si>
    <t>Red Chilli</t>
  </si>
  <si>
    <t>Chinese Leaf Head</t>
  </si>
  <si>
    <t>Chives</t>
  </si>
  <si>
    <t>Cos Lettuce</t>
  </si>
  <si>
    <t>Courgettes</t>
  </si>
  <si>
    <t>Cress Packets</t>
  </si>
  <si>
    <t>Cucumber</t>
  </si>
  <si>
    <t>Curly Endive</t>
  </si>
  <si>
    <t>Curly Parsley</t>
  </si>
  <si>
    <t>Diced Carrot</t>
  </si>
  <si>
    <t>Diced Celeriac</t>
  </si>
  <si>
    <t>Diced Celery</t>
  </si>
  <si>
    <t>Diced Leeks</t>
  </si>
  <si>
    <t>Diced Mixed Vegetables</t>
  </si>
  <si>
    <t>Diced Onion</t>
  </si>
  <si>
    <t>Diced Parsnip</t>
  </si>
  <si>
    <t>Diced Sweet Potato</t>
  </si>
  <si>
    <t>Diced Turnip</t>
  </si>
  <si>
    <t>Fennel</t>
  </si>
  <si>
    <t>Fennel Bulb</t>
  </si>
  <si>
    <t>ml</t>
  </si>
  <si>
    <t>Fennel Herb</t>
  </si>
  <si>
    <t>Finebeans</t>
  </si>
  <si>
    <t>Flat Leaf Parsley</t>
  </si>
  <si>
    <t>Flatcap Mushrooms</t>
  </si>
  <si>
    <t>Free Range Eggs</t>
  </si>
  <si>
    <t>Fresh Coriander</t>
  </si>
  <si>
    <t>Fresh Ginger</t>
  </si>
  <si>
    <t>Frisee</t>
  </si>
  <si>
    <t>Granny Smith Apple</t>
  </si>
  <si>
    <t>Grapes</t>
  </si>
  <si>
    <t>Grated Carrot</t>
  </si>
  <si>
    <t>Grated Parsnip</t>
  </si>
  <si>
    <t>Grated Sweet Potato</t>
  </si>
  <si>
    <t>Herbs</t>
  </si>
  <si>
    <t>Honeydew Melon</t>
  </si>
  <si>
    <t>Iceberg Lettuce</t>
  </si>
  <si>
    <t>Kiwi</t>
  </si>
  <si>
    <t>Leeks</t>
  </si>
  <si>
    <t>Lemon</t>
  </si>
  <si>
    <t>Lemon Zest</t>
  </si>
  <si>
    <t>Lemongrass</t>
  </si>
  <si>
    <t>Lime</t>
  </si>
  <si>
    <t>Lime Zest</t>
  </si>
  <si>
    <t>Lollorosso</t>
  </si>
  <si>
    <t>Mangetout</t>
  </si>
  <si>
    <t>Mango</t>
  </si>
  <si>
    <t>Mesclum Leaves</t>
  </si>
  <si>
    <t>Fresh Mint</t>
  </si>
  <si>
    <t>Mixed Leaves</t>
  </si>
  <si>
    <t>Salad Leaves</t>
  </si>
  <si>
    <t>Mustard Cress</t>
  </si>
  <si>
    <t>New Potatoes</t>
  </si>
  <si>
    <t>Onion</t>
  </si>
  <si>
    <t>Orange</t>
  </si>
  <si>
    <t>Orange Zest</t>
  </si>
  <si>
    <t>Parsnip</t>
  </si>
  <si>
    <t>Fresh Passion Fruit</t>
  </si>
  <si>
    <t>Pear</t>
  </si>
  <si>
    <t>Peeled Carrots</t>
  </si>
  <si>
    <t>Carrot Baton</t>
  </si>
  <si>
    <t>Peeled Garlic</t>
  </si>
  <si>
    <t>Peeled Parsnip</t>
  </si>
  <si>
    <t>Peeled Potatoes</t>
  </si>
  <si>
    <t>Physalis</t>
  </si>
  <si>
    <t>Pineapple</t>
  </si>
  <si>
    <t>Plum Tomatoes</t>
  </si>
  <si>
    <t>Plums</t>
  </si>
  <si>
    <t>Pok Choi</t>
  </si>
  <si>
    <t>Radicchio</t>
  </si>
  <si>
    <t>Radish</t>
  </si>
  <si>
    <t>Raspberries</t>
  </si>
  <si>
    <t xml:space="preserve">Red Cabbage Diced </t>
  </si>
  <si>
    <t>Red Currant</t>
  </si>
  <si>
    <t>Red Onion</t>
  </si>
  <si>
    <t>Red Pepper</t>
  </si>
  <si>
    <t>Rocket</t>
  </si>
  <si>
    <t>Rooster</t>
  </si>
  <si>
    <t>Rosemary</t>
  </si>
  <si>
    <t>Sage</t>
  </si>
  <si>
    <t>Satsumas</t>
  </si>
  <si>
    <t>Savoy Cabbage</t>
  </si>
  <si>
    <t>Scallions</t>
  </si>
  <si>
    <t>Shredded Red Cabbage</t>
  </si>
  <si>
    <t>Shredded White Cabbage</t>
  </si>
  <si>
    <t>Sliced Onion</t>
  </si>
  <si>
    <t>Sliced Potato</t>
  </si>
  <si>
    <t>Sorrel</t>
  </si>
  <si>
    <t>Spanish Onion</t>
  </si>
  <si>
    <t>Strawberries</t>
  </si>
  <si>
    <t>Sugarsnap Peas</t>
  </si>
  <si>
    <t>Sweet Potato</t>
  </si>
  <si>
    <t>Tarragon</t>
  </si>
  <si>
    <t>Thyme</t>
  </si>
  <si>
    <t>Tomatoes</t>
  </si>
  <si>
    <t>Turnip</t>
  </si>
  <si>
    <t>Vine Ripe Tomatoes</t>
  </si>
  <si>
    <t>Watercress</t>
  </si>
  <si>
    <t>Watermelon</t>
  </si>
  <si>
    <t>White Cabbage</t>
  </si>
  <si>
    <t>Yellow Pepper</t>
  </si>
  <si>
    <t>Grated Celeriac</t>
  </si>
  <si>
    <t>Micro Leaves</t>
  </si>
  <si>
    <t>Self Raising Flour</t>
  </si>
  <si>
    <t>Sesame Oil</t>
  </si>
  <si>
    <t>L</t>
  </si>
  <si>
    <t>Sesame Seed</t>
  </si>
  <si>
    <t>Sherry Vinegar</t>
  </si>
  <si>
    <t>Pumpkin Seeds</t>
  </si>
  <si>
    <t>Chick Peas Tinned</t>
  </si>
  <si>
    <t>Dried Butter Beans</t>
  </si>
  <si>
    <t>Crème Anglaise</t>
  </si>
  <si>
    <t>Sour Cream</t>
  </si>
  <si>
    <t>Vanilla Extract</t>
  </si>
  <si>
    <t>Butter</t>
  </si>
  <si>
    <t>Cream</t>
  </si>
  <si>
    <t>l</t>
  </si>
  <si>
    <t>Semi Skim Milk</t>
  </si>
  <si>
    <t xml:space="preserve">Sausage Meat </t>
  </si>
  <si>
    <t>Butter Puff Pastry</t>
  </si>
  <si>
    <t xml:space="preserve">Harissa Paste </t>
  </si>
  <si>
    <t>Flaked Almonds</t>
  </si>
  <si>
    <t>Pumpkin</t>
  </si>
  <si>
    <t>Dried Cranberries</t>
  </si>
  <si>
    <t>Potato Farls</t>
  </si>
  <si>
    <t>Irish Single Whipping Cream</t>
  </si>
  <si>
    <t>Chorizo Whole</t>
  </si>
  <si>
    <t xml:space="preserve">Pont l'Éveque A.O.C. </t>
  </si>
  <si>
    <t>Clonakilty Black Pudding</t>
  </si>
  <si>
    <t>Grana Padano Grated</t>
  </si>
  <si>
    <t>Chicken Bones</t>
  </si>
  <si>
    <t>Chicken Wings</t>
  </si>
  <si>
    <t>Diced Beef</t>
  </si>
  <si>
    <t>Diced Chicken</t>
  </si>
  <si>
    <t>Loin of Bacon</t>
  </si>
  <si>
    <t>Minced Beef</t>
  </si>
  <si>
    <t>Minced Lamb</t>
  </si>
  <si>
    <t>Soft Dark Brown Sugar</t>
  </si>
  <si>
    <t>Worcestershire Sauce</t>
  </si>
  <si>
    <t>Buttermilk</t>
  </si>
  <si>
    <t>Buckwheat Flour</t>
  </si>
  <si>
    <t>Gluten Free Sesame baps</t>
  </si>
  <si>
    <t>Tagliatalle</t>
  </si>
  <si>
    <t>Macaroni</t>
  </si>
  <si>
    <t>Mint Sauce</t>
  </si>
  <si>
    <t>Guinness beer</t>
  </si>
  <si>
    <t>Kit Kat</t>
  </si>
  <si>
    <t>Mars Bar</t>
  </si>
  <si>
    <t>White Fish Mix</t>
  </si>
  <si>
    <t>Boston Prawns</t>
  </si>
  <si>
    <t>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</si>
</sst>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* #,##0.00_-;\-&quot;€&quot;* #,##0.00_-;_-&quot;€&quot;* &quot;-&quot;??_-;_-@_-"/>
    <numFmt numFmtId="165" formatCode="&quot;€&quot;#,##0.00"/>
    <numFmt numFmtId="166" formatCode="&quot;€&quot;#,##0.0000"/>
    <numFmt numFmtId="167" formatCode="0.0"/>
    <numFmt numFmtId="168" formatCode="dd/mm/yyyy;@"/>
  </numFmts>
  <fonts count="28">
    <font>
      <sz val="10"/>
      <name val="Arial"/>
    </font>
    <font>
      <sz val="10"/>
      <name val="Arial"/>
      <family val="2"/>
    </font>
    <font>
      <sz val="12"/>
      <name val="Arial Black"/>
      <family val="2"/>
    </font>
    <font>
      <sz val="12"/>
      <color indexed="25"/>
      <name val="Arial Black"/>
      <family val="2"/>
    </font>
    <font>
      <sz val="12"/>
      <color indexed="8"/>
      <name val="Arial Black"/>
      <family val="2"/>
    </font>
    <font>
      <sz val="8"/>
      <name val="Arial"/>
      <family val="2"/>
    </font>
    <font>
      <sz val="12"/>
      <name val="Arial"/>
      <family val="2"/>
    </font>
    <font>
      <sz val="20"/>
      <name val="Arial Black"/>
      <family val="2"/>
    </font>
    <font>
      <sz val="10"/>
      <color indexed="8"/>
      <name val="Arial"/>
      <family val="2"/>
    </font>
    <font>
      <sz val="12"/>
      <color indexed="9"/>
      <name val="Arial Black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16"/>
      <color indexed="8"/>
      <name val="Arial Black"/>
      <family val="2"/>
    </font>
    <font>
      <sz val="14"/>
      <color indexed="8"/>
      <name val="Arial Black"/>
      <family val="2"/>
    </font>
    <font>
      <sz val="11"/>
      <color indexed="25"/>
      <name val="Arial Black"/>
      <family val="2"/>
    </font>
    <font>
      <sz val="12"/>
      <color rgb="FFB0B825"/>
      <name val="Arial Black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Arial Black"/>
      <family val="2"/>
    </font>
    <font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175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4" fillId="0" borderId="2" xfId="2" applyFont="1" applyBorder="1" applyAlignment="1">
      <alignment vertical="top" wrapText="1"/>
    </xf>
    <xf numFmtId="0" fontId="4" fillId="0" borderId="2" xfId="2" applyFont="1" applyBorder="1" applyAlignment="1">
      <alignment vertical="top"/>
    </xf>
    <xf numFmtId="0" fontId="8" fillId="0" borderId="0" xfId="2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justify"/>
    </xf>
    <xf numFmtId="0" fontId="4" fillId="0" borderId="3" xfId="2" applyFont="1" applyBorder="1" applyAlignment="1">
      <alignment vertical="top"/>
    </xf>
    <xf numFmtId="0" fontId="8" fillId="0" borderId="4" xfId="2" applyBorder="1"/>
    <xf numFmtId="0" fontId="8" fillId="0" borderId="5" xfId="2" applyBorder="1"/>
    <xf numFmtId="0" fontId="8" fillId="0" borderId="6" xfId="2" applyBorder="1"/>
    <xf numFmtId="0" fontId="8" fillId="0" borderId="7" xfId="2" applyBorder="1"/>
    <xf numFmtId="0" fontId="8" fillId="0" borderId="8" xfId="2" applyBorder="1"/>
    <xf numFmtId="0" fontId="4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left" vertical="top" wrapText="1"/>
    </xf>
    <xf numFmtId="165" fontId="4" fillId="0" borderId="2" xfId="2" applyNumberFormat="1" applyFont="1" applyBorder="1" applyAlignment="1">
      <alignment horizontal="right" vertical="top" wrapText="1"/>
    </xf>
    <xf numFmtId="166" fontId="4" fillId="0" borderId="2" xfId="2" applyNumberFormat="1" applyFont="1" applyBorder="1" applyAlignment="1">
      <alignment horizontal="right" vertical="top" wrapText="1"/>
    </xf>
    <xf numFmtId="0" fontId="4" fillId="2" borderId="10" xfId="2" applyFont="1" applyFill="1" applyBorder="1" applyAlignment="1">
      <alignment horizontal="justify" vertical="top" wrapText="1"/>
    </xf>
    <xf numFmtId="165" fontId="4" fillId="2" borderId="8" xfId="2" applyNumberFormat="1" applyFont="1" applyFill="1" applyBorder="1" applyAlignment="1">
      <alignment horizontal="justify" vertical="top" wrapText="1"/>
    </xf>
    <xf numFmtId="166" fontId="4" fillId="2" borderId="8" xfId="2" applyNumberFormat="1" applyFont="1" applyFill="1" applyBorder="1" applyAlignment="1">
      <alignment horizontal="right" vertical="top" wrapText="1"/>
    </xf>
    <xf numFmtId="165" fontId="4" fillId="2" borderId="8" xfId="2" applyNumberFormat="1" applyFont="1" applyFill="1" applyBorder="1" applyAlignment="1">
      <alignment horizontal="right" vertical="top" wrapText="1"/>
    </xf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167" fontId="4" fillId="0" borderId="2" xfId="2" applyNumberFormat="1" applyFont="1" applyBorder="1" applyAlignment="1">
      <alignment horizontal="right" vertical="top" wrapText="1"/>
    </xf>
    <xf numFmtId="167" fontId="4" fillId="2" borderId="8" xfId="2" applyNumberFormat="1" applyFont="1" applyFill="1" applyBorder="1" applyAlignment="1">
      <alignment horizontal="right" vertical="top" wrapText="1"/>
    </xf>
    <xf numFmtId="0" fontId="10" fillId="0" borderId="17" xfId="0" applyFont="1" applyBorder="1"/>
    <xf numFmtId="0" fontId="16" fillId="0" borderId="17" xfId="0" applyFont="1" applyBorder="1"/>
    <xf numFmtId="0" fontId="10" fillId="0" borderId="0" xfId="0" applyFont="1"/>
    <xf numFmtId="0" fontId="10" fillId="0" borderId="15" xfId="0" applyFont="1" applyBorder="1"/>
    <xf numFmtId="0" fontId="10" fillId="0" borderId="4" xfId="0" applyFont="1" applyBorder="1"/>
    <xf numFmtId="0" fontId="11" fillId="0" borderId="4" xfId="0" applyFont="1" applyBorder="1"/>
    <xf numFmtId="0" fontId="10" fillId="0" borderId="5" xfId="0" applyFont="1" applyBorder="1"/>
    <xf numFmtId="0" fontId="10" fillId="0" borderId="14" xfId="0" applyFont="1" applyBorder="1"/>
    <xf numFmtId="0" fontId="10" fillId="0" borderId="6" xfId="0" applyFont="1" applyBorder="1"/>
    <xf numFmtId="0" fontId="10" fillId="0" borderId="16" xfId="0" applyFont="1" applyBorder="1"/>
    <xf numFmtId="0" fontId="10" fillId="0" borderId="7" xfId="0" applyFont="1" applyBorder="1"/>
    <xf numFmtId="0" fontId="10" fillId="0" borderId="18" xfId="0" applyFont="1" applyBorder="1"/>
    <xf numFmtId="0" fontId="10" fillId="0" borderId="19" xfId="0" applyFont="1" applyBorder="1"/>
    <xf numFmtId="0" fontId="10" fillId="0" borderId="19" xfId="0" applyFont="1" applyBorder="1" applyAlignment="1">
      <alignment horizontal="center"/>
    </xf>
    <xf numFmtId="0" fontId="11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0" fontId="11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25" xfId="0" applyFont="1" applyBorder="1" applyAlignment="1">
      <alignment horizontal="center"/>
    </xf>
    <xf numFmtId="0" fontId="11" fillId="0" borderId="25" xfId="0" applyFont="1" applyBorder="1"/>
    <xf numFmtId="0" fontId="10" fillId="0" borderId="26" xfId="0" applyFont="1" applyBorder="1"/>
    <xf numFmtId="0" fontId="10" fillId="0" borderId="28" xfId="0" applyFont="1" applyBorder="1"/>
    <xf numFmtId="0" fontId="10" fillId="0" borderId="9" xfId="0" applyFont="1" applyBorder="1" applyAlignment="1">
      <alignment horizontal="center"/>
    </xf>
    <xf numFmtId="0" fontId="11" fillId="0" borderId="9" xfId="0" applyFont="1" applyBorder="1"/>
    <xf numFmtId="0" fontId="10" fillId="0" borderId="9" xfId="0" applyFont="1" applyBorder="1"/>
    <xf numFmtId="0" fontId="10" fillId="0" borderId="29" xfId="0" applyFont="1" applyBorder="1"/>
    <xf numFmtId="0" fontId="10" fillId="0" borderId="17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0" xfId="0" applyFont="1" applyBorder="1"/>
    <xf numFmtId="0" fontId="10" fillId="0" borderId="31" xfId="0" applyFont="1" applyBorder="1"/>
    <xf numFmtId="0" fontId="10" fillId="0" borderId="10" xfId="0" applyFont="1" applyBorder="1"/>
    <xf numFmtId="0" fontId="3" fillId="0" borderId="27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0" fillId="0" borderId="13" xfId="0" applyFont="1" applyBorder="1"/>
    <xf numFmtId="0" fontId="10" fillId="0" borderId="3" xfId="0" applyFont="1" applyBorder="1"/>
    <xf numFmtId="0" fontId="1" fillId="0" borderId="0" xfId="0" applyFont="1"/>
    <xf numFmtId="0" fontId="10" fillId="0" borderId="32" xfId="0" applyFont="1" applyBorder="1"/>
    <xf numFmtId="168" fontId="4" fillId="0" borderId="2" xfId="2" applyNumberFormat="1" applyFont="1" applyBorder="1" applyAlignment="1">
      <alignment vertical="top"/>
    </xf>
    <xf numFmtId="0" fontId="4" fillId="2" borderId="2" xfId="2" applyFont="1" applyFill="1" applyBorder="1" applyAlignment="1">
      <alignment horizontal="justify" vertical="top" wrapText="1"/>
    </xf>
    <xf numFmtId="165" fontId="4" fillId="2" borderId="2" xfId="2" applyNumberFormat="1" applyFont="1" applyFill="1" applyBorder="1" applyAlignment="1">
      <alignment horizontal="justify" vertical="top" wrapText="1"/>
    </xf>
    <xf numFmtId="166" fontId="4" fillId="2" borderId="2" xfId="2" applyNumberFormat="1" applyFont="1" applyFill="1" applyBorder="1" applyAlignment="1">
      <alignment horizontal="right" vertical="top" wrapText="1"/>
    </xf>
    <xf numFmtId="167" fontId="4" fillId="2" borderId="2" xfId="2" applyNumberFormat="1" applyFont="1" applyFill="1" applyBorder="1" applyAlignment="1">
      <alignment horizontal="right" vertical="top" wrapText="1"/>
    </xf>
    <xf numFmtId="165" fontId="1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0" fillId="0" borderId="13" xfId="0" applyFont="1" applyBorder="1" applyAlignment="1">
      <alignment horizontal="left"/>
    </xf>
    <xf numFmtId="1" fontId="10" fillId="0" borderId="33" xfId="0" applyNumberFormat="1" applyFon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0" fontId="11" fillId="0" borderId="32" xfId="0" applyFont="1" applyBorder="1"/>
    <xf numFmtId="0" fontId="11" fillId="0" borderId="3" xfId="0" applyFont="1" applyBorder="1"/>
    <xf numFmtId="168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1" fontId="10" fillId="0" borderId="5" xfId="0" applyNumberFormat="1" applyFont="1" applyBorder="1" applyAlignment="1">
      <alignment horizontal="center"/>
    </xf>
    <xf numFmtId="0" fontId="5" fillId="0" borderId="17" xfId="0" applyFont="1" applyBorder="1"/>
    <xf numFmtId="1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1" fillId="0" borderId="16" xfId="0" applyFont="1" applyBorder="1"/>
    <xf numFmtId="0" fontId="17" fillId="0" borderId="0" xfId="0" applyFont="1"/>
    <xf numFmtId="14" fontId="10" fillId="0" borderId="13" xfId="0" applyNumberFormat="1" applyFont="1" applyBorder="1" applyAlignment="1">
      <alignment shrinkToFit="1"/>
    </xf>
    <xf numFmtId="0" fontId="10" fillId="0" borderId="17" xfId="0" applyFont="1" applyBorder="1" applyAlignment="1">
      <alignment horizontal="right"/>
    </xf>
    <xf numFmtId="0" fontId="18" fillId="0" borderId="35" xfId="0" applyFont="1" applyBorder="1"/>
    <xf numFmtId="165" fontId="18" fillId="0" borderId="35" xfId="0" applyNumberFormat="1" applyFont="1" applyBorder="1"/>
    <xf numFmtId="164" fontId="18" fillId="0" borderId="35" xfId="1" applyFont="1" applyBorder="1"/>
    <xf numFmtId="0" fontId="19" fillId="0" borderId="35" xfId="0" applyFont="1" applyBorder="1"/>
    <xf numFmtId="0" fontId="20" fillId="3" borderId="35" xfId="0" applyFont="1" applyFill="1" applyBorder="1" applyAlignment="1">
      <alignment wrapText="1"/>
    </xf>
    <xf numFmtId="165" fontId="20" fillId="3" borderId="35" xfId="0" applyNumberFormat="1" applyFont="1" applyFill="1" applyBorder="1" applyAlignment="1">
      <alignment wrapText="1"/>
    </xf>
    <xf numFmtId="164" fontId="20" fillId="3" borderId="35" xfId="1" applyFont="1" applyFill="1" applyBorder="1" applyAlignment="1">
      <alignment wrapText="1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>
      <alignment vertical="center" wrapText="1"/>
    </xf>
    <xf numFmtId="0" fontId="23" fillId="0" borderId="35" xfId="0" applyFont="1" applyBorder="1"/>
    <xf numFmtId="0" fontId="18" fillId="0" borderId="35" xfId="0" applyFont="1" applyBorder="1" applyAlignment="1">
      <alignment horizontal="right"/>
    </xf>
    <xf numFmtId="0" fontId="0" fillId="0" borderId="35" xfId="0" applyBorder="1"/>
    <xf numFmtId="164" fontId="18" fillId="0" borderId="35" xfId="0" applyNumberFormat="1" applyFont="1" applyBorder="1"/>
    <xf numFmtId="1" fontId="18" fillId="0" borderId="35" xfId="0" applyNumberFormat="1" applyFont="1" applyBorder="1"/>
    <xf numFmtId="49" fontId="18" fillId="0" borderId="35" xfId="0" applyNumberFormat="1" applyFont="1" applyBorder="1"/>
    <xf numFmtId="165" fontId="18" fillId="5" borderId="35" xfId="0" applyNumberFormat="1" applyFont="1" applyFill="1" applyBorder="1"/>
    <xf numFmtId="0" fontId="18" fillId="5" borderId="35" xfId="0" applyFont="1" applyFill="1" applyBorder="1" applyAlignment="1">
      <alignment horizontal="right"/>
    </xf>
    <xf numFmtId="0" fontId="18" fillId="5" borderId="35" xfId="0" applyFont="1" applyFill="1" applyBorder="1"/>
    <xf numFmtId="0" fontId="19" fillId="0" borderId="35" xfId="0" applyFont="1" applyBorder="1" applyAlignment="1">
      <alignment horizontal="right"/>
    </xf>
    <xf numFmtId="0" fontId="4" fillId="0" borderId="0" xfId="2" applyFont="1" applyFill="1" applyBorder="1" applyAlignment="1">
      <alignment vertical="top" wrapText="1"/>
    </xf>
    <xf numFmtId="0" fontId="4" fillId="0" borderId="0" xfId="2" applyFont="1" applyFill="1" applyBorder="1" applyAlignment="1">
      <alignment vertical="top"/>
    </xf>
    <xf numFmtId="168" fontId="4" fillId="0" borderId="0" xfId="2" applyNumberFormat="1" applyFont="1" applyFill="1" applyBorder="1" applyAlignment="1">
      <alignment vertical="top"/>
    </xf>
    <xf numFmtId="0" fontId="4" fillId="0" borderId="0" xfId="2" applyFont="1" applyFill="1" applyBorder="1" applyAlignment="1">
      <alignment horizontal="center"/>
    </xf>
    <xf numFmtId="0" fontId="8" fillId="0" borderId="0" xfId="2" applyFill="1" applyBorder="1"/>
    <xf numFmtId="0" fontId="4" fillId="0" borderId="0" xfId="2" applyFont="1" applyFill="1" applyBorder="1" applyAlignment="1">
      <alignment horizontal="justify"/>
    </xf>
    <xf numFmtId="0" fontId="4" fillId="0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horizontal="left" vertical="top" wrapText="1"/>
    </xf>
    <xf numFmtId="165" fontId="4" fillId="0" borderId="0" xfId="2" applyNumberFormat="1" applyFont="1" applyFill="1" applyBorder="1" applyAlignment="1">
      <alignment horizontal="right" vertical="top" wrapText="1"/>
    </xf>
    <xf numFmtId="166" fontId="4" fillId="0" borderId="0" xfId="2" applyNumberFormat="1" applyFont="1" applyFill="1" applyBorder="1" applyAlignment="1">
      <alignment horizontal="right" vertical="top" wrapText="1"/>
    </xf>
    <xf numFmtId="167" fontId="4" fillId="0" borderId="0" xfId="2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0" fillId="0" borderId="17" xfId="0" applyNumberFormat="1" applyFont="1" applyBorder="1"/>
    <xf numFmtId="0" fontId="10" fillId="0" borderId="34" xfId="0" applyNumberFormat="1" applyFont="1" applyBorder="1" applyAlignment="1">
      <alignment horizontal="left"/>
    </xf>
    <xf numFmtId="0" fontId="10" fillId="0" borderId="17" xfId="0" applyNumberFormat="1" applyFont="1" applyBorder="1" applyAlignment="1">
      <alignment horizontal="center"/>
    </xf>
    <xf numFmtId="0" fontId="10" fillId="0" borderId="30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0" fontId="10" fillId="0" borderId="22" xfId="0" applyNumberFormat="1" applyFont="1" applyBorder="1" applyAlignment="1">
      <alignment horizontal="center"/>
    </xf>
    <xf numFmtId="0" fontId="10" fillId="0" borderId="25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0" fillId="0" borderId="0" xfId="0" applyNumberFormat="1"/>
    <xf numFmtId="0" fontId="27" fillId="0" borderId="17" xfId="0" applyNumberFormat="1" applyFont="1" applyBorder="1"/>
    <xf numFmtId="0" fontId="26" fillId="0" borderId="27" xfId="0" applyFont="1" applyBorder="1" applyAlignment="1">
      <alignment horizontal="center" vertical="top" wrapText="1"/>
    </xf>
    <xf numFmtId="49" fontId="27" fillId="0" borderId="17" xfId="0" applyNumberFormat="1" applyFont="1" applyBorder="1"/>
    <xf numFmtId="0" fontId="27" fillId="0" borderId="17" xfId="0" applyFont="1" applyBorder="1"/>
    <xf numFmtId="0" fontId="27" fillId="0" borderId="30" xfId="0" applyFont="1" applyBorder="1"/>
    <xf numFmtId="49" fontId="4" fillId="0" borderId="0" xfId="1" applyNumberFormat="1" applyFont="1" applyFill="1" applyBorder="1" applyAlignment="1">
      <alignment horizontal="center" vertical="top" wrapText="1"/>
    </xf>
    <xf numFmtId="0" fontId="4" fillId="0" borderId="14" xfId="1" applyNumberFormat="1" applyFont="1" applyBorder="1" applyAlignment="1">
      <alignment horizontal="center" vertical="top" wrapText="1"/>
    </xf>
    <xf numFmtId="0" fontId="4" fillId="0" borderId="0" xfId="1" applyNumberFormat="1" applyFont="1" applyAlignment="1">
      <alignment horizontal="center" vertical="top" wrapText="1"/>
    </xf>
    <xf numFmtId="0" fontId="4" fillId="0" borderId="15" xfId="2" applyFont="1" applyBorder="1" applyAlignment="1">
      <alignment horizontal="justify" vertical="top" wrapText="1"/>
    </xf>
    <xf numFmtId="0" fontId="4" fillId="0" borderId="14" xfId="2" applyFont="1" applyBorder="1" applyAlignment="1">
      <alignment horizontal="justify" vertical="top" wrapText="1"/>
    </xf>
    <xf numFmtId="0" fontId="4" fillId="0" borderId="16" xfId="2" applyFont="1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3" fillId="0" borderId="1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168" fontId="12" fillId="0" borderId="1" xfId="0" applyNumberFormat="1" applyFont="1" applyBorder="1" applyAlignment="1">
      <alignment horizontal="center" vertical="center" wrapText="1"/>
    </xf>
    <xf numFmtId="168" fontId="12" fillId="0" borderId="12" xfId="0" applyNumberFormat="1" applyFont="1" applyBorder="1" applyAlignment="1">
      <alignment horizontal="center" vertical="center" wrapText="1"/>
    </xf>
    <xf numFmtId="168" fontId="12" fillId="0" borderId="1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Slow braised Shoulder lamb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3"/>
  <sheetViews>
    <sheetView tabSelected="1" zoomScale="75" zoomScaleNormal="75" workbookViewId="0">
      <selection activeCell="A11" sqref="A11:W19"/>
    </sheetView>
  </sheetViews>
  <sheetFormatPr defaultColWidth="8.85546875" defaultRowHeight="12.95"/>
  <cols>
    <col min="1" max="1" width="16.28515625" customWidth="1"/>
    <col min="2" max="2" width="7.42578125" customWidth="1"/>
    <col min="3" max="3" width="40.140625" customWidth="1"/>
    <col min="4" max="4" width="12.28515625" customWidth="1"/>
    <col min="5" max="18" width="4.28515625" hidden="1" customWidth="1"/>
    <col min="19" max="19" width="6.42578125" customWidth="1"/>
    <col min="20" max="20" width="19" customWidth="1"/>
    <col min="21" max="21" width="11.140625" customWidth="1"/>
    <col min="22" max="22" width="8.42578125" customWidth="1"/>
    <col min="23" max="23" width="13.28515625" customWidth="1"/>
    <col min="24" max="24" width="5.85546875" customWidth="1"/>
    <col min="25" max="25" width="93.42578125" bestFit="1" customWidth="1"/>
    <col min="27" max="27" width="33.7109375" style="5" customWidth="1"/>
    <col min="28" max="28" width="21.85546875" style="5" customWidth="1"/>
    <col min="29" max="29" width="23.140625" style="5" customWidth="1"/>
    <col min="30" max="30" width="17.85546875" style="5" bestFit="1" customWidth="1"/>
  </cols>
  <sheetData>
    <row r="1" spans="1:30" ht="32.1" thickBot="1">
      <c r="A1" s="152" t="s">
        <v>0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28"/>
      <c r="AA1" s="117"/>
      <c r="AB1" s="117"/>
      <c r="AC1" s="118"/>
      <c r="AD1" s="119"/>
    </row>
    <row r="2" spans="1:30" ht="21" customHeight="1" thickTop="1" thickBot="1">
      <c r="A2" s="22" t="s">
        <v>1</v>
      </c>
      <c r="B2" s="165">
        <f ca="1">TODAY()</f>
        <v>44399</v>
      </c>
      <c r="C2" s="166"/>
      <c r="D2" s="167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T2" s="154" t="s">
        <v>2</v>
      </c>
      <c r="U2" s="155"/>
      <c r="V2" s="158">
        <f>AC51</f>
        <v>0</v>
      </c>
      <c r="W2" s="159"/>
      <c r="X2" s="73"/>
      <c r="Y2" s="78" t="s">
        <v>3</v>
      </c>
      <c r="AA2" s="120"/>
      <c r="AB2" s="121"/>
      <c r="AC2" s="121"/>
      <c r="AD2" s="121"/>
    </row>
    <row r="3" spans="1:30" ht="52.5" customHeight="1" thickTop="1" thickBot="1">
      <c r="A3" s="22" t="s">
        <v>4</v>
      </c>
      <c r="B3" s="168" t="s">
        <v>5</v>
      </c>
      <c r="C3" s="169"/>
      <c r="D3" s="170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T3" s="154" t="s">
        <v>6</v>
      </c>
      <c r="U3" s="155"/>
      <c r="V3" s="156"/>
      <c r="W3" s="157"/>
      <c r="X3" s="74"/>
      <c r="Y3" s="79" t="s">
        <v>7</v>
      </c>
      <c r="AA3" s="118"/>
      <c r="AB3" s="146"/>
      <c r="AC3" s="146"/>
      <c r="AD3" s="146"/>
    </row>
    <row r="4" spans="1:30" ht="9.75" customHeight="1" thickTop="1" thickBo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Y4" s="79"/>
      <c r="AA4" s="122"/>
      <c r="AB4" s="121"/>
      <c r="AC4" s="121"/>
      <c r="AD4" s="121"/>
    </row>
    <row r="5" spans="1:30" ht="52.5" customHeight="1" thickTop="1" thickBot="1">
      <c r="A5" s="22" t="s">
        <v>8</v>
      </c>
      <c r="B5" s="160" t="s">
        <v>9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2"/>
      <c r="X5" s="75"/>
      <c r="Y5" s="79" t="s">
        <v>10</v>
      </c>
      <c r="AA5" s="118"/>
      <c r="AB5" s="118"/>
      <c r="AC5" s="121"/>
      <c r="AD5" s="121"/>
    </row>
    <row r="6" spans="1:30" ht="9.75" customHeight="1" thickTop="1" thickBot="1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Y6" s="79"/>
      <c r="AA6" s="122"/>
      <c r="AB6" s="121"/>
      <c r="AC6" s="121"/>
      <c r="AD6" s="121"/>
    </row>
    <row r="7" spans="1:30" ht="18.75" customHeight="1" thickBot="1">
      <c r="A7" s="163" t="s">
        <v>11</v>
      </c>
      <c r="B7" s="164"/>
      <c r="C7" s="171">
        <v>11</v>
      </c>
      <c r="D7" s="172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2"/>
      <c r="T7" s="163" t="s">
        <v>12</v>
      </c>
      <c r="U7" s="164"/>
      <c r="V7" s="173">
        <f>AD51</f>
        <v>0</v>
      </c>
      <c r="W7" s="174"/>
      <c r="X7" s="76"/>
      <c r="Y7" s="78" t="s">
        <v>13</v>
      </c>
      <c r="AA7" s="123"/>
      <c r="AB7" s="123"/>
      <c r="AC7" s="123"/>
      <c r="AD7" s="123"/>
    </row>
    <row r="8" spans="1:30" ht="11.25" customHeight="1" thickBot="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Y8" s="79"/>
      <c r="AA8" s="124"/>
      <c r="AB8" s="125"/>
      <c r="AC8" s="126"/>
      <c r="AD8" s="127"/>
    </row>
    <row r="9" spans="1:30" ht="60.95" thickBot="1">
      <c r="A9" s="23" t="s">
        <v>14</v>
      </c>
      <c r="B9" s="23" t="s">
        <v>15</v>
      </c>
      <c r="C9" s="23" t="s">
        <v>16</v>
      </c>
      <c r="D9" s="23" t="s">
        <v>17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 t="s">
        <v>15</v>
      </c>
      <c r="T9" s="23" t="s">
        <v>18</v>
      </c>
      <c r="U9" s="23" t="s">
        <v>19</v>
      </c>
      <c r="V9" s="23" t="s">
        <v>15</v>
      </c>
      <c r="W9" s="23" t="s">
        <v>20</v>
      </c>
      <c r="X9" s="77"/>
      <c r="Y9" s="79" t="s">
        <v>21</v>
      </c>
      <c r="AA9" s="124"/>
      <c r="AB9" s="125"/>
      <c r="AC9" s="126"/>
      <c r="AD9" s="127"/>
    </row>
    <row r="10" spans="1:30" s="1" customFormat="1" ht="16.5" customHeight="1">
      <c r="A10" s="62"/>
      <c r="B10" s="62"/>
      <c r="C10" s="63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42"/>
      <c r="U10" s="142"/>
      <c r="V10" s="62"/>
      <c r="W10" s="62"/>
      <c r="X10" s="74"/>
      <c r="Y10" s="79" t="s">
        <v>22</v>
      </c>
      <c r="AA10" s="124"/>
      <c r="AB10" s="125"/>
      <c r="AC10" s="126"/>
      <c r="AD10" s="127"/>
    </row>
    <row r="11" spans="1:30" s="1" customFormat="1" ht="16.5" customHeight="1">
      <c r="A11" s="26">
        <f>+D11</f>
        <v>0</v>
      </c>
      <c r="B11" s="131" t="str">
        <f>S11</f>
        <v>g</v>
      </c>
      <c r="C11" s="26"/>
      <c r="D11" s="96"/>
      <c r="E11" s="89" t="e">
        <f>VLOOKUP($C11,'Ingredients Master'!$A$1:$Z$7473,9,FALSE)</f>
        <v>#N/A</v>
      </c>
      <c r="F11" s="89" t="e">
        <f>VLOOKUP($C11,'Ingredients Master'!$A$1:$Z$7473,10,FALSE)</f>
        <v>#N/A</v>
      </c>
      <c r="G11" s="89" t="e">
        <f>VLOOKUP($C11,'Ingredients Master'!$A$1:$Z$7473,11,FALSE)</f>
        <v>#N/A</v>
      </c>
      <c r="H11" s="89" t="e">
        <f>VLOOKUP($C11,'Ingredients Master'!$A$1:$Z$7473,12,FALSE)</f>
        <v>#N/A</v>
      </c>
      <c r="I11" s="89" t="e">
        <f>VLOOKUP($C11,'Ingredients Master'!$A$1:$Z$7473,13,FALSE)</f>
        <v>#N/A</v>
      </c>
      <c r="J11" s="89" t="e">
        <f>VLOOKUP($C11,'Ingredients Master'!$A$1:$Z$7473,14,FALSE)</f>
        <v>#N/A</v>
      </c>
      <c r="K11" s="89" t="e">
        <f>VLOOKUP($C11,'Ingredients Master'!$A$1:$Z$7473,15,FALSE)</f>
        <v>#N/A</v>
      </c>
      <c r="L11" s="89" t="e">
        <f>VLOOKUP($C11,'Ingredients Master'!$A$1:$Z$7473,16,FALSE)</f>
        <v>#N/A</v>
      </c>
      <c r="M11" s="89" t="e">
        <f>VLOOKUP($C11,'Ingredients Master'!$A$1:$Z$7473,17,FALSE)</f>
        <v>#N/A</v>
      </c>
      <c r="N11" s="89" t="e">
        <f>VLOOKUP($C11,'Ingredients Master'!$A$1:$Z$7473,18,FALSE)</f>
        <v>#N/A</v>
      </c>
      <c r="O11" s="89" t="e">
        <f>VLOOKUP($C11,'Ingredients Master'!$A$1:$Z$7473,19,FALSE)</f>
        <v>#N/A</v>
      </c>
      <c r="P11" s="89" t="e">
        <f>VLOOKUP($C11,'Ingredients Master'!$A$1:$Z$7473,20,FALSE)</f>
        <v>#N/A</v>
      </c>
      <c r="Q11" s="89" t="e">
        <f>VLOOKUP($C11,'Ingredients Master'!$A$1:$Z$7473,21,FALSE)</f>
        <v>#N/A</v>
      </c>
      <c r="R11" s="89" t="e">
        <f>VLOOKUP($C11,'Ingredients Master'!$A$1:$Z$7473,22,FALSE)</f>
        <v>#N/A</v>
      </c>
      <c r="S11" s="132" t="s">
        <v>23</v>
      </c>
      <c r="T11" s="141">
        <f>(A11)/VLOOKUP(S11,'Calculation Sheet'!$A$1:$C$5,2,FALSE)</f>
        <v>0</v>
      </c>
      <c r="U11" s="144">
        <f>+$C$7*T11</f>
        <v>0</v>
      </c>
      <c r="V11" s="60" t="str">
        <f>VLOOKUP(S11,'Calculation Sheet'!$A$1:$C$5,3,FALSE)</f>
        <v>kg</v>
      </c>
      <c r="W11" s="26"/>
      <c r="X11" s="28"/>
      <c r="Y11" s="79" t="s">
        <v>24</v>
      </c>
      <c r="AA11" s="124"/>
      <c r="AB11" s="125"/>
      <c r="AC11" s="126"/>
      <c r="AD11" s="127"/>
    </row>
    <row r="12" spans="1:30" s="1" customFormat="1" ht="16.5" customHeight="1">
      <c r="A12" s="26">
        <f t="shared" ref="A12:A19" si="0">+D12</f>
        <v>0</v>
      </c>
      <c r="B12" s="131" t="str">
        <f t="shared" ref="B12:B19" si="1">S12</f>
        <v>g</v>
      </c>
      <c r="C12" s="26"/>
      <c r="D12" s="96"/>
      <c r="E12" s="89" t="e">
        <f>VLOOKUP($C12,'Ingredients Master'!$A$1:$Z$7473,9,FALSE)</f>
        <v>#N/A</v>
      </c>
      <c r="F12" s="89" t="e">
        <f>VLOOKUP($C12,'Ingredients Master'!$A$1:$Z$7473,10,FALSE)</f>
        <v>#N/A</v>
      </c>
      <c r="G12" s="89" t="e">
        <f>VLOOKUP($C12,'Ingredients Master'!$A$1:$Z$7473,11,FALSE)</f>
        <v>#N/A</v>
      </c>
      <c r="H12" s="89" t="e">
        <f>VLOOKUP($C12,'Ingredients Master'!$A$1:$Z$7473,12,FALSE)</f>
        <v>#N/A</v>
      </c>
      <c r="I12" s="89" t="e">
        <f>VLOOKUP($C12,'Ingredients Master'!$A$1:$Z$7473,13,FALSE)</f>
        <v>#N/A</v>
      </c>
      <c r="J12" s="89" t="e">
        <f>VLOOKUP($C12,'Ingredients Master'!$A$1:$Z$7473,14,FALSE)</f>
        <v>#N/A</v>
      </c>
      <c r="K12" s="89" t="e">
        <f>VLOOKUP($C12,'Ingredients Master'!$A$1:$Z$7473,15,FALSE)</f>
        <v>#N/A</v>
      </c>
      <c r="L12" s="89" t="e">
        <f>VLOOKUP($C12,'Ingredients Master'!$A$1:$Z$7473,16,FALSE)</f>
        <v>#N/A</v>
      </c>
      <c r="M12" s="89" t="e">
        <f>VLOOKUP($C12,'Ingredients Master'!$A$1:$Z$7473,17,FALSE)</f>
        <v>#N/A</v>
      </c>
      <c r="N12" s="89" t="e">
        <f>VLOOKUP($C12,'Ingredients Master'!$A$1:$Z$7473,18,FALSE)</f>
        <v>#N/A</v>
      </c>
      <c r="O12" s="89" t="e">
        <f>VLOOKUP($C12,'Ingredients Master'!$A$1:$Z$7473,19,FALSE)</f>
        <v>#N/A</v>
      </c>
      <c r="P12" s="89" t="e">
        <f>VLOOKUP($C12,'Ingredients Master'!$A$1:$Z$7473,20,FALSE)</f>
        <v>#N/A</v>
      </c>
      <c r="Q12" s="89" t="e">
        <f>VLOOKUP($C12,'Ingredients Master'!$A$1:$Z$7473,21,FALSE)</f>
        <v>#N/A</v>
      </c>
      <c r="R12" s="89" t="e">
        <f>VLOOKUP($C12,'Ingredients Master'!$A$1:$Z$7473,22,FALSE)</f>
        <v>#N/A</v>
      </c>
      <c r="S12" s="132" t="s">
        <v>23</v>
      </c>
      <c r="T12" s="141">
        <f>(A12)/VLOOKUP(S12,'Calculation Sheet'!$A$1:$C$5,2,FALSE)</f>
        <v>0</v>
      </c>
      <c r="U12" s="144">
        <f t="shared" ref="U12:U19" si="2">+$C$7*T12</f>
        <v>0</v>
      </c>
      <c r="V12" s="60" t="str">
        <f>VLOOKUP(S12,'Calculation Sheet'!$A$1:$C$5,3,FALSE)</f>
        <v>kg</v>
      </c>
      <c r="W12" s="26"/>
      <c r="X12" s="28"/>
      <c r="Y12" s="66"/>
      <c r="AA12" s="124"/>
      <c r="AB12" s="125"/>
      <c r="AC12" s="126"/>
      <c r="AD12" s="127"/>
    </row>
    <row r="13" spans="1:30" s="1" customFormat="1" ht="16.5" customHeight="1">
      <c r="A13" s="26">
        <f t="shared" si="0"/>
        <v>0</v>
      </c>
      <c r="B13" s="131" t="str">
        <f t="shared" si="1"/>
        <v>g</v>
      </c>
      <c r="C13" s="26"/>
      <c r="D13" s="96"/>
      <c r="E13" s="89" t="e">
        <f>VLOOKUP($C13,'Ingredients Master'!$A$1:$Z$7473,9,FALSE)</f>
        <v>#N/A</v>
      </c>
      <c r="F13" s="89" t="e">
        <f>VLOOKUP($C13,'Ingredients Master'!$A$1:$Z$7473,10,FALSE)</f>
        <v>#N/A</v>
      </c>
      <c r="G13" s="89" t="e">
        <f>VLOOKUP($C13,'Ingredients Master'!$A$1:$Z$7473,11,FALSE)</f>
        <v>#N/A</v>
      </c>
      <c r="H13" s="89" t="e">
        <f>VLOOKUP($C13,'Ingredients Master'!$A$1:$Z$7473,12,FALSE)</f>
        <v>#N/A</v>
      </c>
      <c r="I13" s="89" t="e">
        <f>VLOOKUP($C13,'Ingredients Master'!$A$1:$Z$7473,13,FALSE)</f>
        <v>#N/A</v>
      </c>
      <c r="J13" s="89" t="e">
        <f>VLOOKUP($C13,'Ingredients Master'!$A$1:$Z$7473,14,FALSE)</f>
        <v>#N/A</v>
      </c>
      <c r="K13" s="89" t="e">
        <f>VLOOKUP($C13,'Ingredients Master'!$A$1:$Z$7473,15,FALSE)</f>
        <v>#N/A</v>
      </c>
      <c r="L13" s="89" t="e">
        <f>VLOOKUP($C13,'Ingredients Master'!$A$1:$Z$7473,16,FALSE)</f>
        <v>#N/A</v>
      </c>
      <c r="M13" s="89" t="e">
        <f>VLOOKUP($C13,'Ingredients Master'!$A$1:$Z$7473,17,FALSE)</f>
        <v>#N/A</v>
      </c>
      <c r="N13" s="89" t="e">
        <f>VLOOKUP($C13,'Ingredients Master'!$A$1:$Z$7473,18,FALSE)</f>
        <v>#N/A</v>
      </c>
      <c r="O13" s="89" t="e">
        <f>VLOOKUP($C13,'Ingredients Master'!$A$1:$Z$7473,19,FALSE)</f>
        <v>#N/A</v>
      </c>
      <c r="P13" s="89" t="e">
        <f>VLOOKUP($C13,'Ingredients Master'!$A$1:$Z$7473,20,FALSE)</f>
        <v>#N/A</v>
      </c>
      <c r="Q13" s="89" t="e">
        <f>VLOOKUP($C13,'Ingredients Master'!$A$1:$Z$7473,21,FALSE)</f>
        <v>#N/A</v>
      </c>
      <c r="R13" s="89" t="e">
        <f>VLOOKUP($C13,'Ingredients Master'!$A$1:$Z$7473,22,FALSE)</f>
        <v>#N/A</v>
      </c>
      <c r="S13" s="132" t="s">
        <v>23</v>
      </c>
      <c r="T13" s="141">
        <f>(A13)/VLOOKUP(S13,'Calculation Sheet'!$A$1:$C$5,2,FALSE)</f>
        <v>0</v>
      </c>
      <c r="U13" s="144">
        <f t="shared" si="2"/>
        <v>0</v>
      </c>
      <c r="V13" s="60" t="str">
        <f>VLOOKUP(S13,'Calculation Sheet'!$A$1:$C$5,3,FALSE)</f>
        <v>kg</v>
      </c>
      <c r="W13" s="26"/>
      <c r="X13" s="28"/>
      <c r="Y13" s="94" t="s">
        <v>25</v>
      </c>
      <c r="AA13" s="124"/>
      <c r="AB13" s="125"/>
      <c r="AC13" s="126"/>
      <c r="AD13" s="127"/>
    </row>
    <row r="14" spans="1:30" s="1" customFormat="1" ht="16.5" customHeight="1">
      <c r="A14" s="26">
        <f t="shared" si="0"/>
        <v>0</v>
      </c>
      <c r="B14" s="131" t="str">
        <f t="shared" si="1"/>
        <v>g</v>
      </c>
      <c r="C14" s="26"/>
      <c r="D14" s="96"/>
      <c r="E14" s="89" t="e">
        <f>VLOOKUP($C14,'Ingredients Master'!$A$1:$Z$7473,9,FALSE)</f>
        <v>#N/A</v>
      </c>
      <c r="F14" s="89" t="e">
        <f>VLOOKUP($C14,'Ingredients Master'!$A$1:$Z$7473,10,FALSE)</f>
        <v>#N/A</v>
      </c>
      <c r="G14" s="89" t="e">
        <f>VLOOKUP($C14,'Ingredients Master'!$A$1:$Z$7473,11,FALSE)</f>
        <v>#N/A</v>
      </c>
      <c r="H14" s="89" t="e">
        <f>VLOOKUP($C14,'Ingredients Master'!$A$1:$Z$7473,12,FALSE)</f>
        <v>#N/A</v>
      </c>
      <c r="I14" s="89" t="e">
        <f>VLOOKUP($C14,'Ingredients Master'!$A$1:$Z$7473,13,FALSE)</f>
        <v>#N/A</v>
      </c>
      <c r="J14" s="89" t="e">
        <f>VLOOKUP($C14,'Ingredients Master'!$A$1:$Z$7473,14,FALSE)</f>
        <v>#N/A</v>
      </c>
      <c r="K14" s="89" t="e">
        <f>VLOOKUP($C14,'Ingredients Master'!$A$1:$Z$7473,15,FALSE)</f>
        <v>#N/A</v>
      </c>
      <c r="L14" s="89" t="e">
        <f>VLOOKUP($C14,'Ingredients Master'!$A$1:$Z$7473,16,FALSE)</f>
        <v>#N/A</v>
      </c>
      <c r="M14" s="89" t="e">
        <f>VLOOKUP($C14,'Ingredients Master'!$A$1:$Z$7473,17,FALSE)</f>
        <v>#N/A</v>
      </c>
      <c r="N14" s="89" t="e">
        <f>VLOOKUP($C14,'Ingredients Master'!$A$1:$Z$7473,18,FALSE)</f>
        <v>#N/A</v>
      </c>
      <c r="O14" s="89" t="e">
        <f>VLOOKUP($C14,'Ingredients Master'!$A$1:$Z$7473,19,FALSE)</f>
        <v>#N/A</v>
      </c>
      <c r="P14" s="89" t="e">
        <f>VLOOKUP($C14,'Ingredients Master'!$A$1:$Z$7473,20,FALSE)</f>
        <v>#N/A</v>
      </c>
      <c r="Q14" s="89" t="e">
        <f>VLOOKUP($C14,'Ingredients Master'!$A$1:$Z$7473,21,FALSE)</f>
        <v>#N/A</v>
      </c>
      <c r="R14" s="89" t="e">
        <f>VLOOKUP($C14,'Ingredients Master'!$A$1:$Z$7473,22,FALSE)</f>
        <v>#N/A</v>
      </c>
      <c r="S14" s="132" t="s">
        <v>23</v>
      </c>
      <c r="T14" s="141">
        <f>(A14)/VLOOKUP(S14,'Calculation Sheet'!$A$1:$C$5,2,FALSE)</f>
        <v>0</v>
      </c>
      <c r="U14" s="144">
        <f t="shared" si="2"/>
        <v>0</v>
      </c>
      <c r="V14" s="60" t="str">
        <f>VLOOKUP(S14,'Calculation Sheet'!$A$1:$C$5,3,FALSE)</f>
        <v>kg</v>
      </c>
      <c r="W14" s="26"/>
      <c r="X14" s="28"/>
      <c r="Y14" s="79" t="s">
        <v>26</v>
      </c>
      <c r="AA14" s="124"/>
      <c r="AB14" s="125"/>
      <c r="AC14" s="126"/>
      <c r="AD14" s="127"/>
    </row>
    <row r="15" spans="1:30" s="1" customFormat="1" ht="16.5" customHeight="1">
      <c r="A15" s="26">
        <f t="shared" si="0"/>
        <v>0</v>
      </c>
      <c r="B15" s="131" t="str">
        <f t="shared" si="1"/>
        <v>g</v>
      </c>
      <c r="C15" s="26"/>
      <c r="D15" s="96"/>
      <c r="E15" s="89" t="e">
        <f>VLOOKUP($C15,'Ingredients Master'!$A$1:$Z$7473,9,FALSE)</f>
        <v>#N/A</v>
      </c>
      <c r="F15" s="89" t="e">
        <f>VLOOKUP($C15,'Ingredients Master'!$A$1:$Z$7473,10,FALSE)</f>
        <v>#N/A</v>
      </c>
      <c r="G15" s="89" t="e">
        <f>VLOOKUP($C15,'Ingredients Master'!$A$1:$Z$7473,11,FALSE)</f>
        <v>#N/A</v>
      </c>
      <c r="H15" s="89" t="e">
        <f>VLOOKUP($C15,'Ingredients Master'!$A$1:$Z$7473,12,FALSE)</f>
        <v>#N/A</v>
      </c>
      <c r="I15" s="89" t="e">
        <f>VLOOKUP($C15,'Ingredients Master'!$A$1:$Z$7473,13,FALSE)</f>
        <v>#N/A</v>
      </c>
      <c r="J15" s="89" t="e">
        <f>VLOOKUP($C15,'Ingredients Master'!$A$1:$Z$7473,14,FALSE)</f>
        <v>#N/A</v>
      </c>
      <c r="K15" s="89" t="e">
        <f>VLOOKUP($C15,'Ingredients Master'!$A$1:$Z$7473,15,FALSE)</f>
        <v>#N/A</v>
      </c>
      <c r="L15" s="89" t="e">
        <f>VLOOKUP($C15,'Ingredients Master'!$A$1:$Z$7473,16,FALSE)</f>
        <v>#N/A</v>
      </c>
      <c r="M15" s="89" t="e">
        <f>VLOOKUP($C15,'Ingredients Master'!$A$1:$Z$7473,17,FALSE)</f>
        <v>#N/A</v>
      </c>
      <c r="N15" s="89" t="e">
        <f>VLOOKUP($C15,'Ingredients Master'!$A$1:$Z$7473,18,FALSE)</f>
        <v>#N/A</v>
      </c>
      <c r="O15" s="89" t="e">
        <f>VLOOKUP($C15,'Ingredients Master'!$A$1:$Z$7473,19,FALSE)</f>
        <v>#N/A</v>
      </c>
      <c r="P15" s="89" t="e">
        <f>VLOOKUP($C15,'Ingredients Master'!$A$1:$Z$7473,20,FALSE)</f>
        <v>#N/A</v>
      </c>
      <c r="Q15" s="89" t="e">
        <f>VLOOKUP($C15,'Ingredients Master'!$A$1:$Z$7473,21,FALSE)</f>
        <v>#N/A</v>
      </c>
      <c r="R15" s="89" t="e">
        <f>VLOOKUP($C15,'Ingredients Master'!$A$1:$Z$7473,22,FALSE)</f>
        <v>#N/A</v>
      </c>
      <c r="S15" s="132" t="s">
        <v>23</v>
      </c>
      <c r="T15" s="141">
        <f>(A15)/VLOOKUP(S15,'Calculation Sheet'!$A$1:$C$5,2,FALSE)</f>
        <v>0</v>
      </c>
      <c r="U15" s="144">
        <f t="shared" si="2"/>
        <v>0</v>
      </c>
      <c r="V15" s="60" t="str">
        <f>VLOOKUP(S15,'Calculation Sheet'!$A$1:$C$5,3,FALSE)</f>
        <v>kg</v>
      </c>
      <c r="W15" s="26"/>
      <c r="X15" s="28"/>
      <c r="Y15" s="66"/>
      <c r="AA15" s="124"/>
      <c r="AB15" s="125"/>
      <c r="AC15" s="126"/>
      <c r="AD15" s="127"/>
    </row>
    <row r="16" spans="1:30" s="1" customFormat="1" ht="16.5" customHeight="1">
      <c r="A16" s="26">
        <f t="shared" si="0"/>
        <v>0</v>
      </c>
      <c r="B16" s="131" t="str">
        <f t="shared" si="1"/>
        <v>g</v>
      </c>
      <c r="C16" s="26"/>
      <c r="D16" s="96"/>
      <c r="E16" s="89" t="e">
        <f>VLOOKUP($C16,'Ingredients Master'!$A$1:$Z$7473,9,FALSE)</f>
        <v>#N/A</v>
      </c>
      <c r="F16" s="89" t="e">
        <f>VLOOKUP($C16,'Ingredients Master'!$A$1:$Z$7473,10,FALSE)</f>
        <v>#N/A</v>
      </c>
      <c r="G16" s="89" t="e">
        <f>VLOOKUP($C16,'Ingredients Master'!$A$1:$Z$7473,11,FALSE)</f>
        <v>#N/A</v>
      </c>
      <c r="H16" s="89" t="e">
        <f>VLOOKUP($C16,'Ingredients Master'!$A$1:$Z$7473,12,FALSE)</f>
        <v>#N/A</v>
      </c>
      <c r="I16" s="89" t="e">
        <f>VLOOKUP($C16,'Ingredients Master'!$A$1:$Z$7473,13,FALSE)</f>
        <v>#N/A</v>
      </c>
      <c r="J16" s="89" t="e">
        <f>VLOOKUP($C16,'Ingredients Master'!$A$1:$Z$7473,14,FALSE)</f>
        <v>#N/A</v>
      </c>
      <c r="K16" s="89" t="e">
        <f>VLOOKUP($C16,'Ingredients Master'!$A$1:$Z$7473,15,FALSE)</f>
        <v>#N/A</v>
      </c>
      <c r="L16" s="89" t="e">
        <f>VLOOKUP($C16,'Ingredients Master'!$A$1:$Z$7473,16,FALSE)</f>
        <v>#N/A</v>
      </c>
      <c r="M16" s="89" t="e">
        <f>VLOOKUP($C16,'Ingredients Master'!$A$1:$Z$7473,17,FALSE)</f>
        <v>#N/A</v>
      </c>
      <c r="N16" s="89" t="e">
        <f>VLOOKUP($C16,'Ingredients Master'!$A$1:$Z$7473,18,FALSE)</f>
        <v>#N/A</v>
      </c>
      <c r="O16" s="89" t="e">
        <f>VLOOKUP($C16,'Ingredients Master'!$A$1:$Z$7473,19,FALSE)</f>
        <v>#N/A</v>
      </c>
      <c r="P16" s="89" t="e">
        <f>VLOOKUP($C16,'Ingredients Master'!$A$1:$Z$7473,20,FALSE)</f>
        <v>#N/A</v>
      </c>
      <c r="Q16" s="89" t="e">
        <f>VLOOKUP($C16,'Ingredients Master'!$A$1:$Z$7473,21,FALSE)</f>
        <v>#N/A</v>
      </c>
      <c r="R16" s="89" t="e">
        <f>VLOOKUP($C16,'Ingredients Master'!$A$1:$Z$7473,22,FALSE)</f>
        <v>#N/A</v>
      </c>
      <c r="S16" s="132" t="s">
        <v>23</v>
      </c>
      <c r="T16" s="141">
        <f>(A16)/VLOOKUP(S16,'Calculation Sheet'!$A$1:$C$5,2,FALSE)</f>
        <v>0</v>
      </c>
      <c r="U16" s="144">
        <f t="shared" si="2"/>
        <v>0</v>
      </c>
      <c r="V16" s="60" t="str">
        <f>VLOOKUP(S16,'Calculation Sheet'!$A$1:$C$5,3,FALSE)</f>
        <v>kg</v>
      </c>
      <c r="W16" s="26"/>
      <c r="X16" s="28"/>
      <c r="Y16" s="94" t="s">
        <v>27</v>
      </c>
      <c r="AA16" s="124"/>
      <c r="AB16" s="125"/>
      <c r="AC16" s="126"/>
      <c r="AD16" s="127"/>
    </row>
    <row r="17" spans="1:30" s="1" customFormat="1" ht="16.5" customHeight="1">
      <c r="A17" s="26">
        <f t="shared" si="0"/>
        <v>0</v>
      </c>
      <c r="B17" s="131" t="str">
        <f t="shared" si="1"/>
        <v>g</v>
      </c>
      <c r="C17" s="26"/>
      <c r="D17" s="96"/>
      <c r="E17" s="89" t="e">
        <f>VLOOKUP($C17,'Ingredients Master'!$A$1:$Z$7473,9,FALSE)</f>
        <v>#N/A</v>
      </c>
      <c r="F17" s="89" t="e">
        <f>VLOOKUP($C17,'Ingredients Master'!$A$1:$Z$7473,10,FALSE)</f>
        <v>#N/A</v>
      </c>
      <c r="G17" s="89" t="e">
        <f>VLOOKUP($C17,'Ingredients Master'!$A$1:$Z$7473,11,FALSE)</f>
        <v>#N/A</v>
      </c>
      <c r="H17" s="89" t="e">
        <f>VLOOKUP($C17,'Ingredients Master'!$A$1:$Z$7473,12,FALSE)</f>
        <v>#N/A</v>
      </c>
      <c r="I17" s="89" t="e">
        <f>VLOOKUP($C17,'Ingredients Master'!$A$1:$Z$7473,13,FALSE)</f>
        <v>#N/A</v>
      </c>
      <c r="J17" s="89" t="e">
        <f>VLOOKUP($C17,'Ingredients Master'!$A$1:$Z$7473,14,FALSE)</f>
        <v>#N/A</v>
      </c>
      <c r="K17" s="89" t="e">
        <f>VLOOKUP($C17,'Ingredients Master'!$A$1:$Z$7473,15,FALSE)</f>
        <v>#N/A</v>
      </c>
      <c r="L17" s="89" t="e">
        <f>VLOOKUP($C17,'Ingredients Master'!$A$1:$Z$7473,16,FALSE)</f>
        <v>#N/A</v>
      </c>
      <c r="M17" s="89" t="e">
        <f>VLOOKUP($C17,'Ingredients Master'!$A$1:$Z$7473,17,FALSE)</f>
        <v>#N/A</v>
      </c>
      <c r="N17" s="89" t="e">
        <f>VLOOKUP($C17,'Ingredients Master'!$A$1:$Z$7473,18,FALSE)</f>
        <v>#N/A</v>
      </c>
      <c r="O17" s="89" t="e">
        <f>VLOOKUP($C17,'Ingredients Master'!$A$1:$Z$7473,19,FALSE)</f>
        <v>#N/A</v>
      </c>
      <c r="P17" s="89" t="e">
        <f>VLOOKUP($C17,'Ingredients Master'!$A$1:$Z$7473,20,FALSE)</f>
        <v>#N/A</v>
      </c>
      <c r="Q17" s="89" t="e">
        <f>VLOOKUP($C17,'Ingredients Master'!$A$1:$Z$7473,21,FALSE)</f>
        <v>#N/A</v>
      </c>
      <c r="R17" s="89" t="e">
        <f>VLOOKUP($C17,'Ingredients Master'!$A$1:$Z$7473,22,FALSE)</f>
        <v>#N/A</v>
      </c>
      <c r="S17" s="132" t="s">
        <v>23</v>
      </c>
      <c r="T17" s="141">
        <f>(A17)/VLOOKUP(S17,'Calculation Sheet'!$A$1:$C$5,2,FALSE)</f>
        <v>0</v>
      </c>
      <c r="U17" s="144">
        <f t="shared" si="2"/>
        <v>0</v>
      </c>
      <c r="V17" s="60" t="str">
        <f>VLOOKUP(S17,'Calculation Sheet'!$A$1:$C$5,3,FALSE)</f>
        <v>kg</v>
      </c>
      <c r="W17" s="26"/>
      <c r="X17" s="28"/>
      <c r="Y17" s="66" t="s">
        <v>28</v>
      </c>
      <c r="AA17" s="124"/>
      <c r="AB17" s="125"/>
      <c r="AC17" s="126"/>
      <c r="AD17" s="127"/>
    </row>
    <row r="18" spans="1:30" s="1" customFormat="1" ht="16.5" customHeight="1">
      <c r="A18" s="26">
        <f t="shared" si="0"/>
        <v>0</v>
      </c>
      <c r="B18" s="131" t="str">
        <f t="shared" si="1"/>
        <v>g</v>
      </c>
      <c r="C18" s="26"/>
      <c r="D18" s="96"/>
      <c r="E18" s="89" t="e">
        <f>VLOOKUP($C18,'Ingredients Master'!$A$1:$Z$7473,9,FALSE)</f>
        <v>#N/A</v>
      </c>
      <c r="F18" s="89" t="e">
        <f>VLOOKUP($C18,'Ingredients Master'!$A$1:$Z$7473,10,FALSE)</f>
        <v>#N/A</v>
      </c>
      <c r="G18" s="89" t="e">
        <f>VLOOKUP($C18,'Ingredients Master'!$A$1:$Z$7473,11,FALSE)</f>
        <v>#N/A</v>
      </c>
      <c r="H18" s="89" t="e">
        <f>VLOOKUP($C18,'Ingredients Master'!$A$1:$Z$7473,12,FALSE)</f>
        <v>#N/A</v>
      </c>
      <c r="I18" s="89" t="e">
        <f>VLOOKUP($C18,'Ingredients Master'!$A$1:$Z$7473,13,FALSE)</f>
        <v>#N/A</v>
      </c>
      <c r="J18" s="89" t="e">
        <f>VLOOKUP($C18,'Ingredients Master'!$A$1:$Z$7473,14,FALSE)</f>
        <v>#N/A</v>
      </c>
      <c r="K18" s="89" t="e">
        <f>VLOOKUP($C18,'Ingredients Master'!$A$1:$Z$7473,15,FALSE)</f>
        <v>#N/A</v>
      </c>
      <c r="L18" s="89" t="e">
        <f>VLOOKUP($C18,'Ingredients Master'!$A$1:$Z$7473,16,FALSE)</f>
        <v>#N/A</v>
      </c>
      <c r="M18" s="89" t="e">
        <f>VLOOKUP($C18,'Ingredients Master'!$A$1:$Z$7473,17,FALSE)</f>
        <v>#N/A</v>
      </c>
      <c r="N18" s="89" t="e">
        <f>VLOOKUP($C18,'Ingredients Master'!$A$1:$Z$7473,18,FALSE)</f>
        <v>#N/A</v>
      </c>
      <c r="O18" s="89" t="e">
        <f>VLOOKUP($C18,'Ingredients Master'!$A$1:$Z$7473,19,FALSE)</f>
        <v>#N/A</v>
      </c>
      <c r="P18" s="89" t="e">
        <f>VLOOKUP($C18,'Ingredients Master'!$A$1:$Z$7473,20,FALSE)</f>
        <v>#N/A</v>
      </c>
      <c r="Q18" s="89" t="e">
        <f>VLOOKUP($C18,'Ingredients Master'!$A$1:$Z$7473,21,FALSE)</f>
        <v>#N/A</v>
      </c>
      <c r="R18" s="89" t="e">
        <f>VLOOKUP($C18,'Ingredients Master'!$A$1:$Z$7473,22,FALSE)</f>
        <v>#N/A</v>
      </c>
      <c r="S18" s="132" t="s">
        <v>23</v>
      </c>
      <c r="T18" s="141">
        <f>(A18)/VLOOKUP(S18,'Calculation Sheet'!$A$1:$C$5,2,FALSE)</f>
        <v>0</v>
      </c>
      <c r="U18" s="144">
        <f t="shared" si="2"/>
        <v>0</v>
      </c>
      <c r="V18" s="60" t="str">
        <f>VLOOKUP(S18,'Calculation Sheet'!$A$1:$C$5,3,FALSE)</f>
        <v>kg</v>
      </c>
      <c r="W18" s="26"/>
      <c r="X18" s="28"/>
      <c r="Y18" s="66" t="s">
        <v>29</v>
      </c>
      <c r="AA18" s="124"/>
      <c r="AB18" s="125"/>
      <c r="AC18" s="126"/>
      <c r="AD18" s="127"/>
    </row>
    <row r="19" spans="1:30" s="1" customFormat="1" ht="16.5" customHeight="1">
      <c r="A19" s="26">
        <f t="shared" si="0"/>
        <v>0</v>
      </c>
      <c r="B19" s="131" t="str">
        <f t="shared" si="1"/>
        <v>g</v>
      </c>
      <c r="C19" s="26"/>
      <c r="D19" s="96"/>
      <c r="E19" s="89" t="e">
        <f>VLOOKUP($C19,'Ingredients Master'!$A$1:$Z$7473,9,FALSE)</f>
        <v>#N/A</v>
      </c>
      <c r="F19" s="89" t="e">
        <f>VLOOKUP($C19,'Ingredients Master'!$A$1:$Z$7473,10,FALSE)</f>
        <v>#N/A</v>
      </c>
      <c r="G19" s="89" t="e">
        <f>VLOOKUP($C19,'Ingredients Master'!$A$1:$Z$7473,11,FALSE)</f>
        <v>#N/A</v>
      </c>
      <c r="H19" s="89" t="e">
        <f>VLOOKUP($C19,'Ingredients Master'!$A$1:$Z$7473,12,FALSE)</f>
        <v>#N/A</v>
      </c>
      <c r="I19" s="89" t="e">
        <f>VLOOKUP($C19,'Ingredients Master'!$A$1:$Z$7473,13,FALSE)</f>
        <v>#N/A</v>
      </c>
      <c r="J19" s="89" t="e">
        <f>VLOOKUP($C19,'Ingredients Master'!$A$1:$Z$7473,14,FALSE)</f>
        <v>#N/A</v>
      </c>
      <c r="K19" s="89" t="e">
        <f>VLOOKUP($C19,'Ingredients Master'!$A$1:$Z$7473,15,FALSE)</f>
        <v>#N/A</v>
      </c>
      <c r="L19" s="89" t="e">
        <f>VLOOKUP($C19,'Ingredients Master'!$A$1:$Z$7473,16,FALSE)</f>
        <v>#N/A</v>
      </c>
      <c r="M19" s="89" t="e">
        <f>VLOOKUP($C19,'Ingredients Master'!$A$1:$Z$7473,17,FALSE)</f>
        <v>#N/A</v>
      </c>
      <c r="N19" s="89" t="e">
        <f>VLOOKUP($C19,'Ingredients Master'!$A$1:$Z$7473,18,FALSE)</f>
        <v>#N/A</v>
      </c>
      <c r="O19" s="89" t="e">
        <f>VLOOKUP($C19,'Ingredients Master'!$A$1:$Z$7473,19,FALSE)</f>
        <v>#N/A</v>
      </c>
      <c r="P19" s="89" t="e">
        <f>VLOOKUP($C19,'Ingredients Master'!$A$1:$Z$7473,20,FALSE)</f>
        <v>#N/A</v>
      </c>
      <c r="Q19" s="89" t="e">
        <f>VLOOKUP($C19,'Ingredients Master'!$A$1:$Z$7473,21,FALSE)</f>
        <v>#N/A</v>
      </c>
      <c r="R19" s="89" t="e">
        <f>VLOOKUP($C19,'Ingredients Master'!$A$1:$Z$7473,22,FALSE)</f>
        <v>#N/A</v>
      </c>
      <c r="S19" s="132" t="s">
        <v>23</v>
      </c>
      <c r="T19" s="141">
        <f>(A19)/VLOOKUP(S19,'Calculation Sheet'!$A$1:$C$5,2,FALSE)</f>
        <v>0</v>
      </c>
      <c r="U19" s="144">
        <f t="shared" si="2"/>
        <v>0</v>
      </c>
      <c r="V19" s="60" t="str">
        <f>VLOOKUP(S19,'Calculation Sheet'!$A$1:$C$5,3,FALSE)</f>
        <v>kg</v>
      </c>
      <c r="W19" s="26"/>
      <c r="X19" s="28"/>
      <c r="Y19" s="79"/>
      <c r="AA19" s="124"/>
      <c r="AB19" s="125"/>
      <c r="AC19" s="126"/>
      <c r="AD19" s="127"/>
    </row>
    <row r="20" spans="1:30" s="1" customFormat="1" ht="16.5" customHeight="1">
      <c r="A20" s="26"/>
      <c r="B20" s="131"/>
      <c r="C20" s="26"/>
      <c r="D20" s="96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132"/>
      <c r="T20" s="143"/>
      <c r="U20" s="144"/>
      <c r="V20" s="60"/>
      <c r="W20" s="26"/>
      <c r="X20" s="28"/>
      <c r="Y20" s="78" t="s">
        <v>30</v>
      </c>
      <c r="AA20" s="124"/>
      <c r="AB20" s="125"/>
      <c r="AC20" s="126"/>
      <c r="AD20" s="127"/>
    </row>
    <row r="21" spans="1:30" s="1" customFormat="1" ht="16.5" customHeight="1">
      <c r="A21" s="26"/>
      <c r="B21" s="131"/>
      <c r="C21" s="26"/>
      <c r="D21" s="96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132"/>
      <c r="T21" s="143"/>
      <c r="U21" s="144"/>
      <c r="V21" s="60"/>
      <c r="W21" s="26"/>
      <c r="X21" s="28"/>
      <c r="Y21" s="79" t="s">
        <v>31</v>
      </c>
      <c r="AA21" s="124"/>
      <c r="AB21" s="125"/>
      <c r="AC21" s="126"/>
      <c r="AD21" s="127"/>
    </row>
    <row r="22" spans="1:30" s="1" customFormat="1" ht="16.5" customHeight="1">
      <c r="A22" s="26"/>
      <c r="B22" s="131"/>
      <c r="C22" s="26"/>
      <c r="D22" s="57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132"/>
      <c r="T22" s="144"/>
      <c r="U22" s="144"/>
      <c r="V22" s="60"/>
      <c r="W22" s="26"/>
      <c r="X22" s="28"/>
      <c r="AA22" s="124"/>
      <c r="AB22" s="125"/>
      <c r="AC22" s="126"/>
      <c r="AD22" s="127"/>
    </row>
    <row r="23" spans="1:30" s="1" customFormat="1" ht="16.5" customHeight="1" thickBot="1">
      <c r="A23" s="26"/>
      <c r="B23" s="131"/>
      <c r="C23" s="26"/>
      <c r="D23" s="57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132"/>
      <c r="T23" s="144"/>
      <c r="U23" s="144"/>
      <c r="V23" s="60"/>
      <c r="W23" s="26"/>
      <c r="X23" s="28"/>
      <c r="AA23" s="124"/>
      <c r="AB23" s="125"/>
      <c r="AC23" s="126"/>
      <c r="AD23" s="127"/>
    </row>
    <row r="24" spans="1:30" s="1" customFormat="1" ht="16.5" customHeight="1" thickBot="1">
      <c r="A24" s="26"/>
      <c r="B24" s="131"/>
      <c r="C24" s="26"/>
      <c r="D24" s="57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132"/>
      <c r="T24" s="144"/>
      <c r="U24" s="144"/>
      <c r="V24" s="60"/>
      <c r="W24" s="26"/>
      <c r="X24" s="28"/>
      <c r="AA24" s="3" t="s">
        <v>4</v>
      </c>
      <c r="AB24" s="3" t="str">
        <f>B3</f>
        <v>Starter</v>
      </c>
      <c r="AC24" s="4" t="s">
        <v>32</v>
      </c>
      <c r="AD24" s="68">
        <f ca="1">TODAY()</f>
        <v>44399</v>
      </c>
    </row>
    <row r="25" spans="1:30" s="1" customFormat="1" ht="16.5" customHeight="1">
      <c r="A25" s="26"/>
      <c r="B25" s="131"/>
      <c r="C25" s="26"/>
      <c r="D25" s="57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132"/>
      <c r="T25" s="144"/>
      <c r="U25" s="144"/>
      <c r="V25" s="60"/>
      <c r="W25" s="26"/>
      <c r="X25" s="28"/>
      <c r="AA25" s="6"/>
      <c r="AB25" s="5"/>
      <c r="AC25" s="5"/>
      <c r="AD25" s="5"/>
    </row>
    <row r="26" spans="1:30" s="1" customFormat="1" ht="16.5" customHeight="1" thickBot="1">
      <c r="A26" s="26"/>
      <c r="B26" s="131"/>
      <c r="C26" s="26"/>
      <c r="D26" s="57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132"/>
      <c r="T26" s="144"/>
      <c r="U26" s="144"/>
      <c r="V26" s="60"/>
      <c r="W26" s="26"/>
      <c r="X26" s="28"/>
      <c r="AA26" s="4" t="s">
        <v>33</v>
      </c>
      <c r="AB26" s="147" t="str">
        <f>B5</f>
        <v>Sample Recipe</v>
      </c>
      <c r="AC26" s="148"/>
      <c r="AD26" s="148"/>
    </row>
    <row r="27" spans="1:30" s="1" customFormat="1" ht="16.5" customHeight="1">
      <c r="A27" s="26"/>
      <c r="B27" s="131"/>
      <c r="C27" s="26"/>
      <c r="D27" s="57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133"/>
      <c r="T27" s="144"/>
      <c r="U27" s="144"/>
      <c r="V27" s="60"/>
      <c r="W27" s="26"/>
      <c r="X27" s="28"/>
      <c r="AA27" s="7"/>
      <c r="AB27" s="5"/>
      <c r="AC27" s="5"/>
      <c r="AD27" s="5"/>
    </row>
    <row r="28" spans="1:30" s="1" customFormat="1" ht="16.5" customHeight="1" thickBot="1">
      <c r="A28" s="26"/>
      <c r="B28" s="131"/>
      <c r="C28" s="26"/>
      <c r="D28" s="57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133"/>
      <c r="T28" s="144"/>
      <c r="U28" s="144"/>
      <c r="V28" s="60"/>
      <c r="W28" s="26"/>
      <c r="X28" s="28"/>
      <c r="AA28" s="4" t="s">
        <v>34</v>
      </c>
      <c r="AB28" s="8">
        <f>C7</f>
        <v>11</v>
      </c>
      <c r="AC28" s="5"/>
      <c r="AD28" s="5"/>
    </row>
    <row r="29" spans="1:30" s="1" customFormat="1" ht="16.5" customHeight="1">
      <c r="A29" s="26"/>
      <c r="B29" s="131"/>
      <c r="C29" s="26"/>
      <c r="D29" s="57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132"/>
      <c r="T29" s="144"/>
      <c r="U29" s="144"/>
      <c r="V29" s="60"/>
      <c r="W29" s="26"/>
      <c r="X29" s="28"/>
      <c r="AA29" s="7"/>
      <c r="AB29" s="5"/>
      <c r="AC29" s="5"/>
      <c r="AD29" s="5"/>
    </row>
    <row r="30" spans="1:30" s="1" customFormat="1" ht="16.5" customHeight="1" thickBot="1">
      <c r="A30" s="26"/>
      <c r="B30" s="131"/>
      <c r="C30" s="26"/>
      <c r="D30" s="57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132"/>
      <c r="T30" s="144"/>
      <c r="U30" s="144"/>
      <c r="V30" s="60"/>
      <c r="W30" s="26"/>
      <c r="X30" s="28"/>
      <c r="AA30" s="14" t="s">
        <v>35</v>
      </c>
      <c r="AB30" s="14" t="s">
        <v>36</v>
      </c>
      <c r="AC30" s="14" t="s">
        <v>2</v>
      </c>
      <c r="AD30" s="14" t="s">
        <v>37</v>
      </c>
    </row>
    <row r="31" spans="1:30" s="1" customFormat="1" ht="16.5" customHeight="1" thickBot="1">
      <c r="A31" s="26"/>
      <c r="B31" s="131"/>
      <c r="C31" s="26"/>
      <c r="D31" s="57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132"/>
      <c r="T31" s="144"/>
      <c r="U31" s="144"/>
      <c r="V31" s="60"/>
      <c r="W31" s="26"/>
      <c r="X31" s="28"/>
      <c r="AA31" s="15">
        <f>C11</f>
        <v>0</v>
      </c>
      <c r="AB31" s="16" t="e">
        <f>VLOOKUP(AA31,'Ingredients Master'!$A$1:$E$7473,3,FALSE)</f>
        <v>#N/A</v>
      </c>
      <c r="AC31" s="17" t="e">
        <f>+AB31*U11</f>
        <v>#N/A</v>
      </c>
      <c r="AD31" s="24" t="e">
        <f>(VLOOKUP(AA31,'Ingredients Master'!$A$1:$I$7473,8,FALSE)*D11)/1000</f>
        <v>#N/A</v>
      </c>
    </row>
    <row r="32" spans="1:30" s="1" customFormat="1" ht="16.5" customHeight="1" thickBot="1">
      <c r="A32" s="26"/>
      <c r="B32" s="131"/>
      <c r="C32" s="26"/>
      <c r="D32" s="57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132"/>
      <c r="T32" s="144"/>
      <c r="U32" s="144"/>
      <c r="V32" s="60"/>
      <c r="W32" s="26"/>
      <c r="X32" s="28"/>
      <c r="AA32" s="15">
        <f t="shared" ref="AA32:AA36" si="3">C12</f>
        <v>0</v>
      </c>
      <c r="AB32" s="16" t="e">
        <f>VLOOKUP(AA32,'Ingredients Master'!$A$1:$E$7473,3,FALSE)</f>
        <v>#N/A</v>
      </c>
      <c r="AC32" s="17" t="e">
        <f>+AB32*U12</f>
        <v>#N/A</v>
      </c>
      <c r="AD32" s="24" t="e">
        <f>(VLOOKUP(AA32,'Ingredients Master'!$A$1:$I$7473,8,FALSE)*D12)/1000</f>
        <v>#N/A</v>
      </c>
    </row>
    <row r="33" spans="1:30" s="1" customFormat="1" ht="16.5" customHeight="1" thickBot="1">
      <c r="A33" s="26"/>
      <c r="B33" s="131"/>
      <c r="C33" s="26"/>
      <c r="D33" s="57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2"/>
      <c r="T33" s="144"/>
      <c r="U33" s="144"/>
      <c r="V33" s="60"/>
      <c r="W33" s="26"/>
      <c r="X33" s="28"/>
      <c r="AA33" s="15">
        <f>C13</f>
        <v>0</v>
      </c>
      <c r="AB33" s="16" t="e">
        <f>VLOOKUP(AA33,'Ingredients Master'!$A$1:$E$7473,3,FALSE)</f>
        <v>#N/A</v>
      </c>
      <c r="AC33" s="17" t="e">
        <f>+AB33*U13</f>
        <v>#N/A</v>
      </c>
      <c r="AD33" s="24" t="e">
        <f>(VLOOKUP(AA33,'Ingredients Master'!$A$1:$I$7473,8,FALSE)*D13)/1000</f>
        <v>#N/A</v>
      </c>
    </row>
    <row r="34" spans="1:30" s="1" customFormat="1" ht="16.5" customHeight="1" thickBot="1">
      <c r="A34" s="26"/>
      <c r="B34" s="131"/>
      <c r="C34" s="26"/>
      <c r="D34" s="57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132"/>
      <c r="T34" s="144"/>
      <c r="U34" s="144"/>
      <c r="V34" s="60"/>
      <c r="W34" s="26"/>
      <c r="X34" s="28"/>
      <c r="AA34" s="15">
        <f t="shared" si="3"/>
        <v>0</v>
      </c>
      <c r="AB34" s="16" t="e">
        <f>VLOOKUP(AA34,'Ingredients Master'!$A$1:$E$7473,3,FALSE)</f>
        <v>#N/A</v>
      </c>
      <c r="AC34" s="17" t="e">
        <f>+AB34*U14</f>
        <v>#N/A</v>
      </c>
      <c r="AD34" s="24" t="e">
        <f>(VLOOKUP(AA34,'Ingredients Master'!$A$1:$I$7473,8,FALSE)*D14)/1000</f>
        <v>#N/A</v>
      </c>
    </row>
    <row r="35" spans="1:30" s="1" customFormat="1" ht="16.5" customHeight="1" thickBot="1">
      <c r="A35" s="26"/>
      <c r="B35" s="131"/>
      <c r="C35" s="26"/>
      <c r="D35" s="57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132"/>
      <c r="T35" s="144"/>
      <c r="U35" s="144"/>
      <c r="V35" s="60"/>
      <c r="W35" s="26"/>
      <c r="X35" s="28"/>
      <c r="AA35" s="15">
        <f t="shared" si="3"/>
        <v>0</v>
      </c>
      <c r="AB35" s="16" t="e">
        <f>VLOOKUP(AA35,'Ingredients Master'!$A$1:$E$7473,3,FALSE)</f>
        <v>#N/A</v>
      </c>
      <c r="AC35" s="17" t="e">
        <f>+AB35*U15</f>
        <v>#N/A</v>
      </c>
      <c r="AD35" s="24" t="e">
        <f>(VLOOKUP(AA35,'Ingredients Master'!$A$1:$I$7473,8,FALSE)*D15)/1000</f>
        <v>#N/A</v>
      </c>
    </row>
    <row r="36" spans="1:30" s="1" customFormat="1" ht="16.5" customHeight="1" thickBot="1">
      <c r="A36" s="26"/>
      <c r="B36" s="131"/>
      <c r="C36" s="26"/>
      <c r="D36" s="57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2"/>
      <c r="T36" s="144"/>
      <c r="U36" s="144"/>
      <c r="V36" s="60"/>
      <c r="W36" s="26"/>
      <c r="X36" s="28"/>
      <c r="AA36" s="15">
        <f t="shared" si="3"/>
        <v>0</v>
      </c>
      <c r="AB36" s="16" t="e">
        <f>VLOOKUP(AA36,'Ingredients Master'!$A$1:$E$7473,3,FALSE)</f>
        <v>#N/A</v>
      </c>
      <c r="AC36" s="17" t="e">
        <f>+AB36*U16</f>
        <v>#N/A</v>
      </c>
      <c r="AD36" s="24" t="e">
        <f>(VLOOKUP(AA36,'Ingredients Master'!$A$1:$I$7473,8,FALSE)*D16)/1000</f>
        <v>#N/A</v>
      </c>
    </row>
    <row r="37" spans="1:30" s="1" customFormat="1" ht="16.5" customHeight="1" thickBot="1">
      <c r="A37" s="26"/>
      <c r="B37" s="131"/>
      <c r="C37" s="26"/>
      <c r="D37" s="57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132"/>
      <c r="T37" s="144"/>
      <c r="U37" s="144"/>
      <c r="V37" s="60"/>
      <c r="W37" s="26"/>
      <c r="X37" s="28"/>
      <c r="AA37" s="15">
        <f>C17</f>
        <v>0</v>
      </c>
      <c r="AB37" s="16" t="e">
        <f>VLOOKUP(AA37,'Ingredients Master'!$A$1:$E$7473,3,FALSE)</f>
        <v>#N/A</v>
      </c>
      <c r="AC37" s="17" t="e">
        <f>+AB37*U17</f>
        <v>#N/A</v>
      </c>
      <c r="AD37" s="24" t="e">
        <f>(VLOOKUP(AA37,'Ingredients Master'!$A$1:$I$7473,8,FALSE)*D17)/1000</f>
        <v>#N/A</v>
      </c>
    </row>
    <row r="38" spans="1:30" s="1" customFormat="1" ht="16.5" customHeight="1" thickBot="1">
      <c r="A38" s="26"/>
      <c r="B38" s="131"/>
      <c r="C38" s="26"/>
      <c r="D38" s="57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132"/>
      <c r="T38" s="144"/>
      <c r="U38" s="144"/>
      <c r="V38" s="60"/>
      <c r="W38" s="26"/>
      <c r="X38" s="28"/>
      <c r="AA38" s="15">
        <f>C18</f>
        <v>0</v>
      </c>
      <c r="AB38" s="16" t="e">
        <f>VLOOKUP(AA38,'Ingredients Master'!$A$1:$E$7473,3,FALSE)</f>
        <v>#N/A</v>
      </c>
      <c r="AC38" s="17" t="e">
        <f>+AB38*U18</f>
        <v>#N/A</v>
      </c>
      <c r="AD38" s="24" t="e">
        <f>(VLOOKUP(AA38,'Ingredients Master'!$A$1:$I$7473,8,FALSE)*D18)/1000</f>
        <v>#N/A</v>
      </c>
    </row>
    <row r="39" spans="1:30" s="1" customFormat="1" ht="16.5" customHeight="1" thickBot="1">
      <c r="A39" s="26"/>
      <c r="B39" s="131"/>
      <c r="C39" s="26"/>
      <c r="D39" s="57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132"/>
      <c r="T39" s="144"/>
      <c r="U39" s="144"/>
      <c r="V39" s="60"/>
      <c r="W39" s="26"/>
      <c r="X39" s="28"/>
      <c r="AA39" s="15">
        <f>C19</f>
        <v>0</v>
      </c>
      <c r="AB39" s="16" t="e">
        <f>VLOOKUP(AA39,'Ingredients Master'!$A$1:$E$7473,3,FALSE)</f>
        <v>#N/A</v>
      </c>
      <c r="AC39" s="17" t="e">
        <f>+AB39*U19</f>
        <v>#N/A</v>
      </c>
      <c r="AD39" s="24" t="e">
        <f>(VLOOKUP(AA39,'Ingredients Master'!$A$1:$I$7473,8,FALSE)*D19)/1000</f>
        <v>#N/A</v>
      </c>
    </row>
    <row r="40" spans="1:30" s="1" customFormat="1" ht="16.5" customHeight="1" thickBot="1">
      <c r="A40" s="26"/>
      <c r="B40" s="131"/>
      <c r="C40" s="26"/>
      <c r="D40" s="57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132"/>
      <c r="T40" s="144"/>
      <c r="U40" s="144"/>
      <c r="V40" s="60"/>
      <c r="W40" s="26"/>
      <c r="X40" s="28"/>
      <c r="AA40" s="15">
        <f>C20</f>
        <v>0</v>
      </c>
      <c r="AB40" s="16" t="e">
        <f>VLOOKUP(AA40,'Ingredients Master'!$A$1:$E$7473,3,FALSE)</f>
        <v>#N/A</v>
      </c>
      <c r="AC40" s="17" t="e">
        <f>+AB40*U20</f>
        <v>#N/A</v>
      </c>
      <c r="AD40" s="24" t="e">
        <f>(VLOOKUP(AA40,'Ingredients Master'!$A$1:$I$7473,8,FALSE)*D20)/1000</f>
        <v>#N/A</v>
      </c>
    </row>
    <row r="41" spans="1:30" s="1" customFormat="1" ht="16.5" customHeight="1" thickBot="1">
      <c r="A41" s="26"/>
      <c r="B41" s="131"/>
      <c r="C41" s="26"/>
      <c r="D41" s="57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132"/>
      <c r="T41" s="144"/>
      <c r="U41" s="144"/>
      <c r="V41" s="60"/>
      <c r="W41" s="26"/>
      <c r="X41" s="28"/>
      <c r="AA41" s="15">
        <f>C21</f>
        <v>0</v>
      </c>
      <c r="AB41" s="16" t="e">
        <f>VLOOKUP(AA41,'Ingredients Master'!$A$1:$E$7473,3,FALSE)</f>
        <v>#N/A</v>
      </c>
      <c r="AC41" s="17" t="e">
        <f>+AB41*U21</f>
        <v>#N/A</v>
      </c>
      <c r="AD41" s="24" t="e">
        <f>(VLOOKUP(AA41,'Ingredients Master'!$A$1:$I$7473,8,FALSE)*D21)/1000</f>
        <v>#N/A</v>
      </c>
    </row>
    <row r="42" spans="1:30" s="1" customFormat="1" ht="16.5" customHeight="1" thickBot="1">
      <c r="A42" s="26"/>
      <c r="B42" s="131"/>
      <c r="C42" s="26"/>
      <c r="D42" s="57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132"/>
      <c r="T42" s="144"/>
      <c r="U42" s="144"/>
      <c r="V42" s="60"/>
      <c r="W42" s="26"/>
      <c r="X42" s="28"/>
      <c r="AA42" s="15">
        <f>C22</f>
        <v>0</v>
      </c>
      <c r="AB42" s="16" t="e">
        <f>VLOOKUP(AA42,'Ingredients Master'!$A$1:$E$7473,3,FALSE)</f>
        <v>#N/A</v>
      </c>
      <c r="AC42" s="17" t="e">
        <f>+AB42*U22</f>
        <v>#N/A</v>
      </c>
      <c r="AD42" s="24" t="e">
        <f>(VLOOKUP(AA42,'Ingredients Master'!$A$1:$I$7473,8,FALSE)*D22)/1000</f>
        <v>#N/A</v>
      </c>
    </row>
    <row r="43" spans="1:30" s="1" customFormat="1" ht="16.5" customHeight="1" thickBot="1">
      <c r="A43" s="26"/>
      <c r="B43" s="131"/>
      <c r="C43" s="26"/>
      <c r="D43" s="57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132"/>
      <c r="T43" s="144"/>
      <c r="U43" s="144"/>
      <c r="V43" s="60"/>
      <c r="W43" s="26"/>
      <c r="X43" s="28"/>
      <c r="AA43" s="15">
        <f>C23</f>
        <v>0</v>
      </c>
      <c r="AB43" s="16" t="e">
        <f>VLOOKUP(AA43,'Ingredients Master'!$A$1:$E$7473,3,FALSE)</f>
        <v>#N/A</v>
      </c>
      <c r="AC43" s="17" t="e">
        <f>+AB43*U23</f>
        <v>#N/A</v>
      </c>
      <c r="AD43" s="24" t="e">
        <f>(VLOOKUP(AA43,'Ingredients Master'!$A$1:$I$7473,8,FALSE)*D23)/1000</f>
        <v>#N/A</v>
      </c>
    </row>
    <row r="44" spans="1:30" s="1" customFormat="1" ht="16.5" customHeight="1" thickBot="1">
      <c r="A44" s="26"/>
      <c r="B44" s="131"/>
      <c r="C44" s="26"/>
      <c r="D44" s="57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132"/>
      <c r="T44" s="144"/>
      <c r="U44" s="144"/>
      <c r="V44" s="60"/>
      <c r="W44" s="26"/>
      <c r="X44" s="28"/>
      <c r="AA44" s="15">
        <f t="shared" ref="AA44:AA48" si="4">C24</f>
        <v>0</v>
      </c>
      <c r="AB44" s="16" t="e">
        <f>VLOOKUP(AA44,'Ingredients Master'!$A$1:$E$7473,3,FALSE)</f>
        <v>#N/A</v>
      </c>
      <c r="AC44" s="17" t="e">
        <f t="shared" ref="AC44:AC48" si="5">+AB44*U24</f>
        <v>#N/A</v>
      </c>
      <c r="AD44" s="24" t="e">
        <f>(VLOOKUP(AA44,'Ingredients Master'!$A$1:$I$7473,8,FALSE)*D24)/1000</f>
        <v>#N/A</v>
      </c>
    </row>
    <row r="45" spans="1:30" s="1" customFormat="1" ht="16.5" customHeight="1" thickBot="1">
      <c r="A45" s="26"/>
      <c r="B45" s="26"/>
      <c r="C45" s="27"/>
      <c r="D45" s="57"/>
      <c r="E45" s="90" t="e">
        <f t="shared" ref="E45:Q45" si="6">SUM(E11:E44)</f>
        <v>#N/A</v>
      </c>
      <c r="F45" s="90" t="e">
        <f t="shared" si="6"/>
        <v>#N/A</v>
      </c>
      <c r="G45" s="90" t="e">
        <f t="shared" si="6"/>
        <v>#N/A</v>
      </c>
      <c r="H45" s="90" t="e">
        <f t="shared" si="6"/>
        <v>#N/A</v>
      </c>
      <c r="I45" s="90" t="e">
        <f t="shared" si="6"/>
        <v>#N/A</v>
      </c>
      <c r="J45" s="90" t="e">
        <f t="shared" si="6"/>
        <v>#N/A</v>
      </c>
      <c r="K45" s="90" t="e">
        <f t="shared" si="6"/>
        <v>#N/A</v>
      </c>
      <c r="L45" s="90" t="e">
        <f t="shared" si="6"/>
        <v>#N/A</v>
      </c>
      <c r="M45" s="90" t="e">
        <f t="shared" si="6"/>
        <v>#N/A</v>
      </c>
      <c r="N45" s="90" t="e">
        <f t="shared" si="6"/>
        <v>#N/A</v>
      </c>
      <c r="O45" s="90" t="e">
        <f t="shared" si="6"/>
        <v>#N/A</v>
      </c>
      <c r="P45" s="90" t="e">
        <f t="shared" si="6"/>
        <v>#N/A</v>
      </c>
      <c r="Q45" s="90" t="e">
        <f t="shared" si="6"/>
        <v>#N/A</v>
      </c>
      <c r="R45" s="90" t="e">
        <f>SUM(R11:R39)</f>
        <v>#N/A</v>
      </c>
      <c r="S45" s="133"/>
      <c r="T45" s="144"/>
      <c r="U45" s="144"/>
      <c r="V45" s="60"/>
      <c r="W45" s="26"/>
      <c r="X45" s="28"/>
      <c r="AA45" s="15">
        <f t="shared" si="4"/>
        <v>0</v>
      </c>
      <c r="AB45" s="16" t="e">
        <f>VLOOKUP(AA45,'Ingredients Master'!$A$1:$E$7473,3,FALSE)</f>
        <v>#N/A</v>
      </c>
      <c r="AC45" s="17" t="e">
        <f t="shared" si="5"/>
        <v>#N/A</v>
      </c>
      <c r="AD45" s="24" t="e">
        <f>(VLOOKUP(AA45,'Ingredients Master'!$A$1:$I$7473,8,FALSE)*D25)/1000</f>
        <v>#N/A</v>
      </c>
    </row>
    <row r="46" spans="1:30" s="1" customFormat="1" ht="16.5" customHeight="1" thickBot="1">
      <c r="A46" s="59"/>
      <c r="B46" s="59"/>
      <c r="C46" s="59"/>
      <c r="D46" s="58"/>
      <c r="E46" s="91" t="e">
        <f>IF(E45&gt;0,"1,","")</f>
        <v>#N/A</v>
      </c>
      <c r="F46" s="91" t="e">
        <f>IF(F45&gt;0,"2,","")</f>
        <v>#N/A</v>
      </c>
      <c r="G46" s="91" t="e">
        <f>IF(G45&gt;0,"3,","")</f>
        <v>#N/A</v>
      </c>
      <c r="H46" s="91" t="e">
        <f>IF(H45&gt;0,"4,","")</f>
        <v>#N/A</v>
      </c>
      <c r="I46" s="91" t="e">
        <f>IF(I45&gt;0,"5,","")</f>
        <v>#N/A</v>
      </c>
      <c r="J46" s="91" t="e">
        <f>IF(J45&gt;0,"6,","")</f>
        <v>#N/A</v>
      </c>
      <c r="K46" s="91" t="e">
        <f>IF(K45&gt;0,"7,","")</f>
        <v>#N/A</v>
      </c>
      <c r="L46" s="91" t="e">
        <f>IF(L45&gt;0,"8,","")</f>
        <v>#N/A</v>
      </c>
      <c r="M46" s="91" t="e">
        <f>IF(M45&gt;0,"9,","")</f>
        <v>#N/A</v>
      </c>
      <c r="N46" s="91" t="e">
        <f>IF(N45&gt;0,"10,","")</f>
        <v>#N/A</v>
      </c>
      <c r="O46" s="91" t="e">
        <f>IF(O45&gt;0,"11,","")</f>
        <v>#N/A</v>
      </c>
      <c r="P46" s="91" t="e">
        <f>IF(P45&gt;0,"12,","")</f>
        <v>#N/A</v>
      </c>
      <c r="Q46" s="91" t="e">
        <f>IF(Q45&gt;0,"13,","")</f>
        <v>#N/A</v>
      </c>
      <c r="R46" s="91" t="e">
        <f>IF(R45&gt;0,"14","")</f>
        <v>#N/A</v>
      </c>
      <c r="S46" s="134"/>
      <c r="T46" s="145"/>
      <c r="U46" s="145"/>
      <c r="V46" s="61"/>
      <c r="W46" s="59"/>
      <c r="X46" s="28"/>
      <c r="AA46" s="15">
        <f t="shared" si="4"/>
        <v>0</v>
      </c>
      <c r="AB46" s="16" t="e">
        <f>VLOOKUP(AA46,'Ingredients Master'!$A$1:$E$7473,3,FALSE)</f>
        <v>#N/A</v>
      </c>
      <c r="AC46" s="17" t="e">
        <f t="shared" si="5"/>
        <v>#N/A</v>
      </c>
      <c r="AD46" s="24" t="e">
        <f>(VLOOKUP(AA46,'Ingredients Master'!$A$1:$I$7473,8,FALSE)*D26)/1000</f>
        <v>#N/A</v>
      </c>
    </row>
    <row r="47" spans="1:30" s="1" customFormat="1" ht="16.5" customHeight="1" thickBot="1">
      <c r="A47" s="129" t="s">
        <v>38</v>
      </c>
      <c r="B47" s="130"/>
      <c r="C47" s="52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135"/>
      <c r="T47" s="54"/>
      <c r="U47" s="54"/>
      <c r="V47" s="55"/>
      <c r="W47" s="56"/>
      <c r="X47" s="28"/>
      <c r="AA47" s="15">
        <f t="shared" si="4"/>
        <v>0</v>
      </c>
      <c r="AB47" s="16" t="e">
        <f>VLOOKUP(AA47,'Ingredients Master'!$A$1:$E$7473,3,FALSE)</f>
        <v>#N/A</v>
      </c>
      <c r="AC47" s="17" t="e">
        <f t="shared" si="5"/>
        <v>#N/A</v>
      </c>
      <c r="AD47" s="24" t="e">
        <f>(VLOOKUP(AA47,'Ingredients Master'!$A$1:$I$7473,8,FALSE)*D27)/1000</f>
        <v>#N/A</v>
      </c>
    </row>
    <row r="48" spans="1:30" s="1" customFormat="1" ht="16.5" customHeight="1" thickBot="1">
      <c r="A48" s="37"/>
      <c r="B48" s="38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136"/>
      <c r="T48" s="40"/>
      <c r="U48" s="40"/>
      <c r="V48" s="38"/>
      <c r="W48" s="41"/>
      <c r="X48" s="28"/>
      <c r="AA48" s="15">
        <f t="shared" si="4"/>
        <v>0</v>
      </c>
      <c r="AB48" s="16" t="e">
        <f>VLOOKUP(AA48,'Ingredients Master'!$A$1:$E$7473,3,FALSE)</f>
        <v>#N/A</v>
      </c>
      <c r="AC48" s="17" t="e">
        <f t="shared" si="5"/>
        <v>#N/A</v>
      </c>
      <c r="AD48" s="24" t="e">
        <f>(VLOOKUP(AA48,'Ingredients Master'!$A$1:$I$7473,8,FALSE)*D28)/1000</f>
        <v>#N/A</v>
      </c>
    </row>
    <row r="49" spans="1:30" s="1" customFormat="1" ht="16.5" customHeight="1" thickBot="1">
      <c r="A49" s="42"/>
      <c r="B49" s="43"/>
      <c r="C49" s="4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137"/>
      <c r="T49" s="45"/>
      <c r="U49" s="45"/>
      <c r="V49" s="43"/>
      <c r="W49" s="46"/>
      <c r="X49" s="28"/>
      <c r="AA49" s="69" t="s">
        <v>39</v>
      </c>
      <c r="AB49" s="70"/>
      <c r="AC49" s="71">
        <f>SUMIF(AC31:AC48,"&lt;&gt;#N/A")</f>
        <v>0</v>
      </c>
      <c r="AD49" s="72"/>
    </row>
    <row r="50" spans="1:30" s="1" customFormat="1" ht="16.5" customHeight="1">
      <c r="A50" s="42"/>
      <c r="B50" s="43"/>
      <c r="C50" s="43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137"/>
      <c r="T50" s="45"/>
      <c r="U50" s="45"/>
      <c r="V50" s="43"/>
      <c r="W50" s="46"/>
      <c r="X50" s="28"/>
      <c r="AA50" s="18" t="s">
        <v>40</v>
      </c>
      <c r="AB50" s="19"/>
      <c r="AC50" s="20">
        <f>+AC49*0.05</f>
        <v>0</v>
      </c>
      <c r="AD50" s="25"/>
    </row>
    <row r="51" spans="1:30" s="1" customFormat="1" ht="16.5" customHeight="1" thickBot="1">
      <c r="A51" s="42"/>
      <c r="B51" s="43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137"/>
      <c r="T51" s="45"/>
      <c r="U51" s="45"/>
      <c r="V51" s="43"/>
      <c r="W51" s="46"/>
      <c r="X51" s="28"/>
      <c r="AA51" s="18" t="s">
        <v>41</v>
      </c>
      <c r="AB51" s="19"/>
      <c r="AC51" s="21">
        <f>+AC50+AC49</f>
        <v>0</v>
      </c>
      <c r="AD51" s="25">
        <f>SUMIF(AD31:AD50, "&lt;&gt;#N/A")</f>
        <v>0</v>
      </c>
    </row>
    <row r="52" spans="1:30" s="1" customFormat="1" ht="16.5" customHeight="1" thickBot="1">
      <c r="A52" s="47"/>
      <c r="B52" s="48"/>
      <c r="C52" s="48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138"/>
      <c r="T52" s="50"/>
      <c r="U52" s="50"/>
      <c r="V52" s="48"/>
      <c r="W52" s="51"/>
      <c r="X52" s="28"/>
      <c r="AA52" s="7"/>
      <c r="AB52" s="5"/>
      <c r="AC52" s="5"/>
      <c r="AD52" s="5"/>
    </row>
    <row r="53" spans="1:30" s="1" customFormat="1" ht="16.5" customHeight="1">
      <c r="A53" s="29"/>
      <c r="B53" s="32"/>
      <c r="C53" s="129" t="s">
        <v>42</v>
      </c>
      <c r="D53" s="81">
        <f>SUM(D11:D46)</f>
        <v>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139" t="s">
        <v>23</v>
      </c>
      <c r="T53" s="31"/>
      <c r="U53" s="31"/>
      <c r="V53" s="30"/>
      <c r="W53" s="32"/>
      <c r="X53" s="28"/>
      <c r="AA53" s="149" t="s">
        <v>43</v>
      </c>
      <c r="AB53" s="9"/>
      <c r="AC53" s="10"/>
      <c r="AD53" s="5"/>
    </row>
    <row r="54" spans="1:30" s="1" customFormat="1" ht="20.25" customHeight="1" thickBot="1">
      <c r="A54" s="33"/>
      <c r="B54" s="28"/>
      <c r="C54" s="129" t="s">
        <v>44</v>
      </c>
      <c r="D54" s="80" t="e">
        <f>CONCATENATE(E46, F46, G46, H46, I46, J46, K46, L46, M46, N46, O46, P46, Q46,R46)</f>
        <v>#N/A</v>
      </c>
      <c r="E54" s="82"/>
      <c r="F54" s="83"/>
      <c r="G54" s="83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83"/>
      <c r="T54" s="84"/>
      <c r="U54" s="93"/>
      <c r="V54" s="28"/>
      <c r="W54" s="34"/>
      <c r="X54" s="28"/>
      <c r="AA54" s="150"/>
      <c r="AB54" s="5"/>
      <c r="AC54" s="11"/>
      <c r="AD54" s="5"/>
    </row>
    <row r="55" spans="1:30" s="1" customFormat="1" ht="19.5" customHeight="1" thickBot="1">
      <c r="A55" s="35"/>
      <c r="B55" s="36"/>
      <c r="C55" s="129" t="s">
        <v>45</v>
      </c>
      <c r="D55" s="95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5"/>
      <c r="T55" s="129" t="s">
        <v>46</v>
      </c>
      <c r="U55" s="64"/>
      <c r="V55" s="67"/>
      <c r="W55" s="65"/>
      <c r="X55" s="28"/>
      <c r="AA55" s="150"/>
      <c r="AB55" s="5"/>
      <c r="AC55" s="11"/>
      <c r="AD55" s="5"/>
    </row>
    <row r="56" spans="1:30" ht="15.9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AA56" s="150"/>
      <c r="AC56" s="11"/>
    </row>
    <row r="57" spans="1:30" ht="15.9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AA57" s="150"/>
      <c r="AC57" s="11"/>
    </row>
    <row r="58" spans="1:30" ht="15.9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AA58" s="150"/>
      <c r="AC58" s="11"/>
    </row>
    <row r="59" spans="1:30" ht="15.9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AA59" s="150"/>
      <c r="AC59" s="11"/>
    </row>
    <row r="60" spans="1:30" ht="17.100000000000001" thickBo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AA60" s="151"/>
      <c r="AB60" s="12"/>
      <c r="AC60" s="13"/>
    </row>
    <row r="61" spans="1:30" ht="15.9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30" ht="15.9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30" ht="15.9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</sheetData>
  <customSheetViews>
    <customSheetView guid="{4A61BBEC-C7A2-43D9-95DD-D4F4BA1CB0DF}" scale="75" showPageBreaks="1" fitToPage="1" printArea="1" hiddenColumns="1">
      <selection activeCell="B5" sqref="B5:W5"/>
      <pageMargins left="0" right="0" top="0" bottom="0" header="0" footer="0"/>
      <pageSetup paperSize="9" scale="73" orientation="portrait" r:id="rId1"/>
      <headerFooter alignWithMargins="0">
        <oddFooter>&amp;Z&amp;F</oddFooter>
      </headerFooter>
    </customSheetView>
    <customSheetView guid="{1BB6E010-BC1C-4057-A104-F5D79D92C179}" scale="75" fitToPage="1" hiddenColumns="1">
      <selection activeCell="T11" sqref="T11"/>
      <pageMargins left="0" right="0" top="0" bottom="0" header="0" footer="0"/>
      <pageSetup paperSize="9" scale="65" orientation="portrait" r:id="rId2"/>
      <headerFooter alignWithMargins="0">
        <oddFooter>&amp;Z&amp;F</oddFooter>
      </headerFooter>
    </customSheetView>
    <customSheetView guid="{96D6E886-31E0-4E9D-9BD4-B12EB89C8219}" scale="75" showPageBreaks="1" fitToPage="1" printArea="1" hiddenColumns="1">
      <selection sqref="A1:W1"/>
      <pageMargins left="0" right="0" top="0" bottom="0" header="0" footer="0"/>
      <pageSetup paperSize="9" scale="65" orientation="portrait" verticalDpi="0" r:id="rId3"/>
      <headerFooter alignWithMargins="0">
        <oddFooter>&amp;Z&amp;F</oddFooter>
      </headerFooter>
    </customSheetView>
    <customSheetView guid="{A290C930-0927-4728-B004-EFE94A124BFE}" scale="75" fitToPage="1" hiddenColumns="1">
      <selection sqref="A1:W1"/>
      <pageMargins left="0" right="0" top="0" bottom="0" header="0" footer="0"/>
      <pageSetup paperSize="9" scale="65" orientation="portrait" verticalDpi="0" r:id="rId4"/>
      <headerFooter alignWithMargins="0">
        <oddFooter>&amp;Z&amp;F</oddFooter>
      </headerFooter>
    </customSheetView>
    <customSheetView guid="{B282A41D-6AAA-4AE5-B0B1-2CF550B17B23}" fitToPage="1">
      <selection sqref="A1:I1"/>
      <pageMargins left="0" right="0" top="0" bottom="0" header="0" footer="0"/>
      <pageSetup paperSize="9" scale="65" orientation="portrait" verticalDpi="0" r:id="rId5"/>
      <headerFooter alignWithMargins="0">
        <oddFooter>&amp;Z&amp;F</oddFooter>
      </headerFooter>
    </customSheetView>
    <customSheetView guid="{C0CDAB56-9BBE-4845-AE59-2A45DD0983AE}" fitToPage="1">
      <selection activeCell="A3" sqref="A3"/>
      <pageMargins left="0" right="0" top="0" bottom="0" header="0" footer="0"/>
      <pageSetup paperSize="9" scale="65" orientation="portrait" verticalDpi="0" r:id="rId6"/>
      <headerFooter alignWithMargins="0">
        <oddFooter>&amp;Z&amp;F</oddFooter>
      </headerFooter>
    </customSheetView>
    <customSheetView guid="{571586F8-7790-4D95-AF73-AF39B51E886C}" fitToPage="1">
      <selection activeCell="B3" sqref="B3:D3"/>
      <pageMargins left="0" right="0" top="0" bottom="0" header="0" footer="0"/>
      <pageSetup paperSize="9" scale="68" orientation="portrait" verticalDpi="0" r:id="rId7"/>
      <headerFooter alignWithMargins="0">
        <oddFooter>&amp;Z&amp;F</oddFooter>
      </headerFooter>
    </customSheetView>
    <customSheetView guid="{09256AF9-73B9-4751-8881-D6AA505E1975}" fitToPage="1" topLeftCell="A18">
      <selection activeCell="F34" sqref="F34"/>
      <pageMargins left="0" right="0" top="0" bottom="0" header="0" footer="0"/>
      <pageSetup paperSize="9" scale="68" orientation="portrait" verticalDpi="0" r:id="rId8"/>
      <headerFooter alignWithMargins="0">
        <oddFooter>&amp;Z&amp;F</oddFooter>
      </headerFooter>
    </customSheetView>
    <customSheetView guid="{A557F3E9-AE2B-443D-9DCF-8978926571A8}" fitToPage="1">
      <selection activeCell="H11" sqref="H11"/>
      <pageMargins left="0" right="0" top="0" bottom="0" header="0" footer="0"/>
      <pageSetup paperSize="9" scale="68" orientation="portrait" verticalDpi="0" r:id="rId9"/>
      <headerFooter alignWithMargins="0">
        <oddFooter>&amp;Z&amp;F</oddFooter>
      </headerFooter>
    </customSheetView>
    <customSheetView guid="{97EA81C8-79A1-40DE-9442-ABC1F74F94FD}" fitToPage="1">
      <selection activeCell="D13" sqref="D13"/>
      <pageMargins left="0" right="0" top="0" bottom="0" header="0" footer="0"/>
      <pageSetup paperSize="9" scale="68" orientation="portrait" verticalDpi="0" r:id="rId10"/>
      <headerFooter alignWithMargins="0">
        <oddFooter>&amp;Z&amp;F</oddFooter>
      </headerFooter>
    </customSheetView>
    <customSheetView guid="{1C221D1A-AA1D-4DBE-82C5-9CB9012F686C}" fitToPage="1" topLeftCell="A4">
      <selection activeCell="B18" sqref="B18"/>
      <pageMargins left="0" right="0" top="0" bottom="0" header="0" footer="0"/>
      <pageSetup paperSize="9" scale="65" orientation="portrait" verticalDpi="0" r:id="rId11"/>
      <headerFooter alignWithMargins="0">
        <oddFooter>&amp;Z&amp;F</oddFooter>
      </headerFooter>
    </customSheetView>
    <customSheetView guid="{9043088A-F6BB-4E63-A7D5-4199CAC46CCC}" fitToPage="1">
      <selection sqref="A1:I1"/>
      <pageMargins left="0" right="0" top="0" bottom="0" header="0" footer="0"/>
      <pageSetup paperSize="9" scale="65" orientation="portrait" verticalDpi="0" r:id="rId12"/>
      <headerFooter alignWithMargins="0">
        <oddFooter>&amp;Z&amp;F</oddFooter>
      </headerFooter>
    </customSheetView>
    <customSheetView guid="{9284BE78-3EFD-4626-8E30-F4CD8E72CAD0}" scale="75" showPageBreaks="1" fitToPage="1" printArea="1" hiddenColumns="1">
      <selection activeCell="Y21" sqref="Y21"/>
      <pageMargins left="0" right="0" top="0" bottom="0" header="0" footer="0"/>
      <pageSetup paperSize="9" scale="65" orientation="portrait" r:id="rId13"/>
      <headerFooter alignWithMargins="0">
        <oddFooter>&amp;Z&amp;F</oddFooter>
      </headerFooter>
    </customSheetView>
    <customSheetView guid="{39D5608C-DA0C-4187-B3AB-5366D6476721}" scale="75" showPageBreaks="1" fitToPage="1" printArea="1" hiddenColumns="1">
      <selection activeCell="A15" sqref="A15"/>
      <pageMargins left="0" right="0" top="0" bottom="0" header="0" footer="0"/>
      <pageSetup paperSize="9" scale="65" orientation="portrait" r:id="rId14"/>
      <headerFooter alignWithMargins="0">
        <oddFooter>&amp;Z&amp;F</oddFooter>
      </headerFooter>
    </customSheetView>
    <customSheetView guid="{7863FE26-0A3F-EC47-A61A-732A51F468A8}" scale="75" fitToPage="1" hiddenColumns="1">
      <selection activeCell="B5" sqref="B5:W5"/>
      <pageMargins left="0" right="0" top="0" bottom="0" header="0" footer="0"/>
      <pageSetup paperSize="9" scale="73" orientation="portrait" r:id="rId15"/>
      <headerFooter alignWithMargins="0">
        <oddFooter>&amp;Z&amp;F</oddFooter>
      </headerFooter>
    </customSheetView>
  </customSheetViews>
  <mergeCells count="15">
    <mergeCell ref="AB3:AD3"/>
    <mergeCell ref="AB26:AD26"/>
    <mergeCell ref="AA53:AA60"/>
    <mergeCell ref="A1:W1"/>
    <mergeCell ref="T3:U3"/>
    <mergeCell ref="V3:W3"/>
    <mergeCell ref="T2:U2"/>
    <mergeCell ref="V2:W2"/>
    <mergeCell ref="B5:W5"/>
    <mergeCell ref="T7:U7"/>
    <mergeCell ref="B2:D2"/>
    <mergeCell ref="B3:D3"/>
    <mergeCell ref="A7:B7"/>
    <mergeCell ref="C7:D7"/>
    <mergeCell ref="V7:W7"/>
  </mergeCells>
  <phoneticPr fontId="5" type="noConversion"/>
  <pageMargins left="0.25" right="0.25" top="0.75" bottom="0.75" header="0.3" footer="0.3"/>
  <pageSetup paperSize="9" scale="69" orientation="portrait" r:id="rId16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5297-198F-4C79-B7FE-46B0516974C5}">
  <dimension ref="A1:AB313"/>
  <sheetViews>
    <sheetView zoomScale="125" zoomScaleNormal="125" workbookViewId="0">
      <pane ySplit="1" topLeftCell="A44" activePane="bottomLeft" state="frozen"/>
      <selection pane="bottomLeft" activeCell="A53" sqref="A53"/>
    </sheetView>
  </sheetViews>
  <sheetFormatPr defaultColWidth="9.140625" defaultRowHeight="15"/>
  <cols>
    <col min="1" max="1" width="41.85546875" style="97" customWidth="1"/>
    <col min="2" max="2" width="3" style="97" hidden="1" customWidth="1"/>
    <col min="3" max="3" width="10.28515625" style="98" bestFit="1" customWidth="1"/>
    <col min="4" max="4" width="19.7109375" style="97" bestFit="1" customWidth="1"/>
    <col min="5" max="5" width="9" style="97" bestFit="1" customWidth="1"/>
    <col min="6" max="6" width="6.42578125" style="97" bestFit="1" customWidth="1"/>
    <col min="7" max="7" width="10.7109375" style="99" bestFit="1" customWidth="1"/>
    <col min="8" max="8" width="12" style="97" bestFit="1" customWidth="1"/>
    <col min="9" max="9" width="8" style="116" bestFit="1" customWidth="1"/>
    <col min="10" max="10" width="8.85546875" style="100" bestFit="1" customWidth="1"/>
    <col min="11" max="11" width="5.42578125" style="100" customWidth="1"/>
    <col min="12" max="12" width="4.42578125" style="100" customWidth="1"/>
    <col min="13" max="13" width="6.28515625" style="100" bestFit="1" customWidth="1"/>
    <col min="14" max="14" width="7.140625" style="100" bestFit="1" customWidth="1"/>
    <col min="15" max="15" width="6" style="100" customWidth="1"/>
    <col min="16" max="16" width="5.85546875" style="100" customWidth="1"/>
    <col min="17" max="17" width="7.140625" style="100" customWidth="1"/>
    <col min="18" max="18" width="8" style="100" customWidth="1"/>
    <col min="19" max="19" width="6" style="100" bestFit="1" customWidth="1"/>
    <col min="20" max="20" width="11.42578125" style="100" bestFit="1" customWidth="1"/>
    <col min="21" max="21" width="5.85546875" style="100" customWidth="1"/>
    <col min="22" max="22" width="8.85546875" style="100" customWidth="1"/>
    <col min="23" max="16384" width="9.140625" style="100"/>
  </cols>
  <sheetData>
    <row r="1" spans="1:28" s="107" customFormat="1" ht="35.25" customHeight="1">
      <c r="A1" s="101" t="s">
        <v>47</v>
      </c>
      <c r="B1" s="101"/>
      <c r="C1" s="102" t="s">
        <v>48</v>
      </c>
      <c r="D1" s="101" t="s">
        <v>49</v>
      </c>
      <c r="E1" s="101" t="s">
        <v>50</v>
      </c>
      <c r="F1" s="101" t="s">
        <v>15</v>
      </c>
      <c r="G1" s="103" t="s">
        <v>51</v>
      </c>
      <c r="H1" s="101" t="s">
        <v>37</v>
      </c>
      <c r="I1" s="104" t="s">
        <v>52</v>
      </c>
      <c r="J1" s="105" t="s">
        <v>53</v>
      </c>
      <c r="K1" s="106" t="s">
        <v>54</v>
      </c>
      <c r="L1" s="106" t="s">
        <v>55</v>
      </c>
      <c r="M1" s="105" t="s">
        <v>56</v>
      </c>
      <c r="N1" s="105" t="s">
        <v>57</v>
      </c>
      <c r="O1" s="106" t="s">
        <v>58</v>
      </c>
      <c r="P1" s="106" t="s">
        <v>59</v>
      </c>
      <c r="Q1" s="106" t="s">
        <v>60</v>
      </c>
      <c r="R1" s="105" t="s">
        <v>61</v>
      </c>
      <c r="S1" s="105" t="s">
        <v>62</v>
      </c>
      <c r="T1" s="105" t="s">
        <v>63</v>
      </c>
      <c r="U1" s="106" t="s">
        <v>64</v>
      </c>
      <c r="V1" s="106" t="s">
        <v>65</v>
      </c>
      <c r="W1" s="107" t="s">
        <v>66</v>
      </c>
    </row>
    <row r="2" spans="1:28" s="107" customFormat="1" ht="15" customHeight="1">
      <c r="A2" s="97" t="s">
        <v>67</v>
      </c>
      <c r="B2" s="97" t="s">
        <v>68</v>
      </c>
      <c r="C2" s="98">
        <f t="shared" ref="C2:C65" si="0">+G2/E2</f>
        <v>0.32250000000000001</v>
      </c>
      <c r="D2" s="97"/>
      <c r="E2" s="97">
        <f>15*12</f>
        <v>180</v>
      </c>
      <c r="F2" s="97" t="s">
        <v>69</v>
      </c>
      <c r="G2" s="99">
        <v>58.05</v>
      </c>
      <c r="H2" s="97">
        <v>85</v>
      </c>
      <c r="I2" s="108">
        <v>0</v>
      </c>
      <c r="J2" s="108">
        <v>0</v>
      </c>
      <c r="K2" s="97">
        <v>3</v>
      </c>
      <c r="L2" s="108">
        <v>0</v>
      </c>
      <c r="M2" s="108">
        <v>0</v>
      </c>
      <c r="N2" s="108">
        <v>0</v>
      </c>
      <c r="O2" s="108">
        <v>0</v>
      </c>
      <c r="P2" s="108">
        <v>0</v>
      </c>
      <c r="Q2" s="108">
        <v>0</v>
      </c>
      <c r="R2" s="108">
        <v>0</v>
      </c>
      <c r="S2" s="108">
        <v>0</v>
      </c>
      <c r="T2" s="108">
        <v>0</v>
      </c>
      <c r="U2" s="108">
        <v>0</v>
      </c>
      <c r="V2" s="108">
        <v>0</v>
      </c>
      <c r="W2" s="100"/>
      <c r="X2" s="100"/>
      <c r="Y2" s="100"/>
      <c r="Z2" s="100"/>
      <c r="AA2" s="100"/>
      <c r="AB2" s="100"/>
    </row>
    <row r="3" spans="1:28">
      <c r="A3" s="97" t="s">
        <v>70</v>
      </c>
      <c r="B3" s="97" t="s">
        <v>68</v>
      </c>
      <c r="C3" s="98">
        <f t="shared" si="0"/>
        <v>0.32250000000000001</v>
      </c>
      <c r="E3" s="97">
        <v>180</v>
      </c>
      <c r="F3" s="97" t="s">
        <v>69</v>
      </c>
      <c r="G3" s="99">
        <v>58.05</v>
      </c>
      <c r="H3" s="97">
        <v>20</v>
      </c>
      <c r="I3" s="108">
        <v>0</v>
      </c>
      <c r="J3" s="108">
        <v>0</v>
      </c>
      <c r="K3" s="97">
        <v>3</v>
      </c>
      <c r="L3" s="108">
        <v>0</v>
      </c>
      <c r="M3" s="108">
        <v>0</v>
      </c>
      <c r="N3" s="108">
        <v>0</v>
      </c>
      <c r="O3" s="108">
        <v>0</v>
      </c>
      <c r="P3" s="108">
        <v>0</v>
      </c>
      <c r="Q3" s="108">
        <v>0</v>
      </c>
      <c r="R3" s="108">
        <v>0</v>
      </c>
      <c r="S3" s="108">
        <v>0</v>
      </c>
      <c r="T3" s="108">
        <v>0</v>
      </c>
      <c r="U3" s="108">
        <v>0</v>
      </c>
      <c r="V3" s="108">
        <v>0</v>
      </c>
    </row>
    <row r="4" spans="1:28">
      <c r="A4" s="97" t="s">
        <v>71</v>
      </c>
      <c r="C4" s="98">
        <f t="shared" si="0"/>
        <v>0.32250000000000001</v>
      </c>
      <c r="E4" s="97">
        <v>180</v>
      </c>
      <c r="F4" s="97" t="s">
        <v>69</v>
      </c>
      <c r="G4" s="99">
        <v>58.05</v>
      </c>
      <c r="H4" s="97">
        <v>65</v>
      </c>
      <c r="I4" s="108">
        <v>0</v>
      </c>
      <c r="J4" s="108">
        <v>0</v>
      </c>
      <c r="K4" s="97">
        <v>3</v>
      </c>
      <c r="L4" s="108">
        <v>0</v>
      </c>
      <c r="M4" s="108">
        <v>0</v>
      </c>
      <c r="N4" s="108">
        <v>0</v>
      </c>
      <c r="O4" s="108">
        <v>0</v>
      </c>
      <c r="P4" s="108">
        <v>0</v>
      </c>
      <c r="Q4" s="108">
        <v>0</v>
      </c>
      <c r="R4" s="108">
        <v>0</v>
      </c>
      <c r="S4" s="108">
        <v>0</v>
      </c>
      <c r="T4" s="108">
        <v>0</v>
      </c>
      <c r="U4" s="108">
        <v>0</v>
      </c>
      <c r="V4" s="108">
        <v>0</v>
      </c>
    </row>
    <row r="5" spans="1:28" ht="15" customHeight="1">
      <c r="A5" s="97" t="s">
        <v>72</v>
      </c>
      <c r="C5" s="98">
        <f t="shared" si="0"/>
        <v>1.1153124999999999</v>
      </c>
      <c r="E5" s="97">
        <v>40</v>
      </c>
      <c r="F5" s="97" t="s">
        <v>73</v>
      </c>
      <c r="G5" s="99">
        <v>44.612499999999997</v>
      </c>
      <c r="H5" s="97">
        <v>3700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08">
        <v>0</v>
      </c>
      <c r="U5" s="108">
        <v>0</v>
      </c>
      <c r="V5" s="108">
        <v>0</v>
      </c>
    </row>
    <row r="6" spans="1:28" ht="15" customHeight="1">
      <c r="A6" s="97" t="s">
        <v>74</v>
      </c>
      <c r="C6" s="98">
        <f t="shared" si="0"/>
        <v>0.43</v>
      </c>
      <c r="E6" s="97">
        <v>1</v>
      </c>
      <c r="F6" s="97" t="s">
        <v>69</v>
      </c>
      <c r="G6" s="99">
        <v>0.43</v>
      </c>
      <c r="H6" s="97">
        <v>52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08">
        <v>0</v>
      </c>
      <c r="U6" s="108">
        <v>0</v>
      </c>
      <c r="V6" s="108">
        <v>0</v>
      </c>
    </row>
    <row r="7" spans="1:28" ht="15" customHeight="1">
      <c r="A7" s="97" t="s">
        <v>75</v>
      </c>
      <c r="B7" s="97" t="s">
        <v>23</v>
      </c>
      <c r="C7" s="98">
        <f t="shared" si="0"/>
        <v>3.01</v>
      </c>
      <c r="E7" s="97">
        <v>1</v>
      </c>
      <c r="F7" s="97" t="s">
        <v>69</v>
      </c>
      <c r="G7" s="99">
        <v>3.01</v>
      </c>
      <c r="H7" s="97">
        <v>269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08">
        <v>0</v>
      </c>
      <c r="U7" s="108">
        <v>0</v>
      </c>
      <c r="V7" s="108">
        <v>0</v>
      </c>
    </row>
    <row r="8" spans="1:28" ht="15" customHeight="1">
      <c r="A8" s="97" t="s">
        <v>76</v>
      </c>
      <c r="B8" s="97" t="s">
        <v>23</v>
      </c>
      <c r="C8" s="98">
        <f t="shared" si="0"/>
        <v>0.96750000000000003</v>
      </c>
      <c r="E8" s="97">
        <v>1</v>
      </c>
      <c r="F8" s="97" t="s">
        <v>69</v>
      </c>
      <c r="G8" s="99">
        <v>0.96750000000000003</v>
      </c>
      <c r="H8" s="97">
        <v>240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08">
        <v>0</v>
      </c>
      <c r="U8" s="108">
        <v>0</v>
      </c>
      <c r="V8" s="108">
        <v>0</v>
      </c>
    </row>
    <row r="9" spans="1:28" ht="15" customHeight="1">
      <c r="A9" s="97" t="s">
        <v>77</v>
      </c>
      <c r="C9" s="98">
        <f t="shared" si="0"/>
        <v>1.3975</v>
      </c>
      <c r="E9" s="97">
        <v>1</v>
      </c>
      <c r="F9" s="97" t="s">
        <v>69</v>
      </c>
      <c r="G9" s="99">
        <v>1.3975</v>
      </c>
      <c r="H9" s="97">
        <v>1600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  <c r="V9" s="108">
        <v>0</v>
      </c>
    </row>
    <row r="10" spans="1:28" ht="15" customHeight="1">
      <c r="A10" s="97" t="s">
        <v>78</v>
      </c>
      <c r="C10" s="98">
        <f t="shared" si="0"/>
        <v>1.075</v>
      </c>
      <c r="E10" s="97">
        <v>1</v>
      </c>
      <c r="F10" s="97" t="s">
        <v>69</v>
      </c>
      <c r="G10" s="99">
        <v>1.075</v>
      </c>
      <c r="H10" s="97">
        <v>529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</row>
    <row r="11" spans="1:28" ht="15" customHeight="1">
      <c r="A11" s="97" t="s">
        <v>79</v>
      </c>
      <c r="C11" s="98">
        <f t="shared" si="0"/>
        <v>1.2899999999999998</v>
      </c>
      <c r="E11" s="97">
        <v>1</v>
      </c>
      <c r="F11" s="97" t="s">
        <v>69</v>
      </c>
      <c r="G11" s="99">
        <v>1.2899999999999998</v>
      </c>
      <c r="H11" s="97">
        <v>170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</row>
    <row r="12" spans="1:28" ht="15" customHeight="1">
      <c r="A12" s="97" t="s">
        <v>80</v>
      </c>
      <c r="B12" s="97" t="s">
        <v>23</v>
      </c>
      <c r="C12" s="98">
        <f t="shared" si="0"/>
        <v>1.2362499999999998</v>
      </c>
      <c r="E12" s="97">
        <v>1</v>
      </c>
      <c r="F12" s="97" t="s">
        <v>73</v>
      </c>
      <c r="G12" s="99">
        <v>1.2362499999999998</v>
      </c>
      <c r="H12" s="97">
        <v>610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  <c r="V12" s="108">
        <v>0</v>
      </c>
    </row>
    <row r="13" spans="1:28" ht="15" customHeight="1">
      <c r="A13" s="97" t="s">
        <v>81</v>
      </c>
      <c r="B13" s="97" t="s">
        <v>82</v>
      </c>
      <c r="C13" s="98">
        <f t="shared" si="0"/>
        <v>0.86</v>
      </c>
      <c r="E13" s="97">
        <v>1</v>
      </c>
      <c r="F13" s="97" t="s">
        <v>73</v>
      </c>
      <c r="G13" s="99">
        <v>0.86</v>
      </c>
      <c r="H13" s="97">
        <v>410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</row>
    <row r="14" spans="1:28" ht="15" customHeight="1">
      <c r="A14" s="97" t="s">
        <v>83</v>
      </c>
      <c r="B14" s="97" t="s">
        <v>82</v>
      </c>
      <c r="C14" s="98">
        <f t="shared" si="0"/>
        <v>1.1825000000000001</v>
      </c>
      <c r="E14" s="97">
        <v>1</v>
      </c>
      <c r="F14" s="97" t="s">
        <v>69</v>
      </c>
      <c r="G14" s="99">
        <v>1.1825000000000001</v>
      </c>
      <c r="H14" s="97">
        <v>250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08">
        <v>0</v>
      </c>
      <c r="U14" s="108">
        <v>0</v>
      </c>
      <c r="V14" s="108">
        <v>0</v>
      </c>
    </row>
    <row r="15" spans="1:28" ht="15" customHeight="1">
      <c r="A15" s="97" t="s">
        <v>84</v>
      </c>
      <c r="B15" s="97" t="s">
        <v>23</v>
      </c>
      <c r="C15" s="98">
        <f t="shared" si="0"/>
        <v>1.8274999999999999</v>
      </c>
      <c r="E15" s="97">
        <v>1</v>
      </c>
      <c r="F15" s="97" t="s">
        <v>69</v>
      </c>
      <c r="G15" s="99">
        <v>1.8274999999999999</v>
      </c>
      <c r="H15" s="97">
        <v>420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08">
        <v>0</v>
      </c>
      <c r="U15" s="108">
        <v>0</v>
      </c>
      <c r="V15" s="108">
        <v>0</v>
      </c>
    </row>
    <row r="16" spans="1:28" ht="15" customHeight="1">
      <c r="A16" s="97" t="s">
        <v>60</v>
      </c>
      <c r="B16" s="97" t="s">
        <v>23</v>
      </c>
      <c r="C16" s="98">
        <f t="shared" si="0"/>
        <v>1.3975</v>
      </c>
      <c r="E16" s="97">
        <v>1</v>
      </c>
      <c r="F16" s="97" t="s">
        <v>69</v>
      </c>
      <c r="G16" s="99">
        <v>1.3975</v>
      </c>
      <c r="H16" s="97">
        <v>140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97">
        <v>9</v>
      </c>
      <c r="R16" s="108">
        <v>0</v>
      </c>
      <c r="S16" s="108">
        <v>0</v>
      </c>
      <c r="T16" s="108">
        <v>0</v>
      </c>
      <c r="U16" s="108">
        <v>0</v>
      </c>
      <c r="V16" s="108">
        <v>0</v>
      </c>
    </row>
    <row r="17" spans="1:22" ht="15" customHeight="1">
      <c r="A17" s="97" t="s">
        <v>85</v>
      </c>
      <c r="B17" s="97" t="s">
        <v>23</v>
      </c>
      <c r="C17" s="98">
        <f t="shared" si="0"/>
        <v>4.085</v>
      </c>
      <c r="E17" s="97">
        <v>1</v>
      </c>
      <c r="F17" s="97" t="s">
        <v>73</v>
      </c>
      <c r="G17" s="99">
        <v>4.085</v>
      </c>
      <c r="H17" s="97">
        <v>294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08">
        <v>0</v>
      </c>
      <c r="U17" s="108">
        <v>0</v>
      </c>
      <c r="V17" s="108">
        <v>0</v>
      </c>
    </row>
    <row r="18" spans="1:22" ht="15" customHeight="1">
      <c r="A18" s="97" t="s">
        <v>86</v>
      </c>
      <c r="B18" s="97" t="s">
        <v>23</v>
      </c>
      <c r="C18" s="98">
        <f t="shared" si="0"/>
        <v>1.9350000000000001</v>
      </c>
      <c r="E18" s="97">
        <v>1</v>
      </c>
      <c r="F18" s="97" t="s">
        <v>69</v>
      </c>
      <c r="G18" s="99">
        <v>1.9350000000000001</v>
      </c>
      <c r="H18" s="97">
        <v>294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08">
        <v>0</v>
      </c>
      <c r="U18" s="108">
        <v>0</v>
      </c>
      <c r="V18" s="108">
        <v>0</v>
      </c>
    </row>
    <row r="19" spans="1:22" ht="15" customHeight="1">
      <c r="A19" s="97" t="s">
        <v>87</v>
      </c>
      <c r="C19" s="98">
        <f t="shared" si="0"/>
        <v>8.6</v>
      </c>
      <c r="E19" s="97">
        <v>1</v>
      </c>
      <c r="F19" s="97" t="s">
        <v>73</v>
      </c>
      <c r="G19" s="99">
        <v>8.6</v>
      </c>
      <c r="H19" s="97">
        <v>590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08">
        <v>0</v>
      </c>
      <c r="U19" s="108">
        <v>0</v>
      </c>
      <c r="V19" s="108">
        <v>0</v>
      </c>
    </row>
    <row r="20" spans="1:22" ht="15" customHeight="1">
      <c r="A20" s="97" t="s">
        <v>88</v>
      </c>
      <c r="C20" s="98">
        <f t="shared" si="0"/>
        <v>0.32249999999999995</v>
      </c>
      <c r="E20" s="97">
        <v>1</v>
      </c>
      <c r="F20" s="97" t="s">
        <v>69</v>
      </c>
      <c r="G20" s="99">
        <v>0.32249999999999995</v>
      </c>
      <c r="H20" s="97">
        <v>590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08">
        <v>0</v>
      </c>
      <c r="U20" s="108">
        <v>0</v>
      </c>
      <c r="V20" s="108">
        <v>0</v>
      </c>
    </row>
    <row r="21" spans="1:22" ht="15" customHeight="1">
      <c r="A21" s="97" t="s">
        <v>89</v>
      </c>
      <c r="B21" s="97" t="s">
        <v>23</v>
      </c>
      <c r="C21" s="98">
        <f t="shared" si="0"/>
        <v>2.4724999999999997</v>
      </c>
      <c r="E21" s="97">
        <v>1</v>
      </c>
      <c r="F21" s="97" t="s">
        <v>69</v>
      </c>
      <c r="G21" s="99">
        <v>2.4724999999999997</v>
      </c>
      <c r="H21" s="97">
        <v>160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08">
        <v>0</v>
      </c>
      <c r="U21" s="108">
        <v>0</v>
      </c>
      <c r="V21" s="108">
        <v>0</v>
      </c>
    </row>
    <row r="22" spans="1:22" ht="15" customHeight="1">
      <c r="A22" s="97" t="s">
        <v>90</v>
      </c>
      <c r="C22" s="98">
        <f t="shared" si="0"/>
        <v>19.349999999999998</v>
      </c>
      <c r="E22" s="97">
        <v>0.1</v>
      </c>
      <c r="F22" s="97" t="s">
        <v>73</v>
      </c>
      <c r="G22" s="99">
        <v>1.9350000000000001</v>
      </c>
      <c r="H22" s="97">
        <v>80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</row>
    <row r="23" spans="1:22" ht="15" customHeight="1">
      <c r="A23" s="97" t="s">
        <v>91</v>
      </c>
      <c r="B23" s="97" t="s">
        <v>23</v>
      </c>
      <c r="C23" s="98">
        <f t="shared" si="0"/>
        <v>1.5049999999999999</v>
      </c>
      <c r="E23" s="97">
        <v>1</v>
      </c>
      <c r="F23" s="97" t="s">
        <v>69</v>
      </c>
      <c r="G23" s="99">
        <v>1.5049999999999999</v>
      </c>
      <c r="H23" s="97">
        <v>170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08">
        <v>0</v>
      </c>
      <c r="U23" s="108">
        <v>0</v>
      </c>
      <c r="V23" s="108">
        <v>0</v>
      </c>
    </row>
    <row r="24" spans="1:22" ht="15" customHeight="1">
      <c r="A24" s="97" t="s">
        <v>92</v>
      </c>
      <c r="B24" s="97" t="s">
        <v>23</v>
      </c>
      <c r="C24" s="98">
        <f t="shared" si="0"/>
        <v>0.86</v>
      </c>
      <c r="E24" s="97">
        <v>1</v>
      </c>
      <c r="F24" s="97" t="s">
        <v>69</v>
      </c>
      <c r="G24" s="99">
        <v>0.86</v>
      </c>
      <c r="H24" s="97">
        <v>180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08">
        <v>0</v>
      </c>
      <c r="U24" s="108">
        <v>0</v>
      </c>
      <c r="V24" s="108">
        <v>0</v>
      </c>
    </row>
    <row r="25" spans="1:22" ht="15" customHeight="1">
      <c r="A25" s="97" t="s">
        <v>93</v>
      </c>
      <c r="C25" s="98">
        <f t="shared" si="0"/>
        <v>0.64499999999999991</v>
      </c>
      <c r="E25" s="97">
        <v>1</v>
      </c>
      <c r="F25" s="97" t="s">
        <v>69</v>
      </c>
      <c r="G25" s="99">
        <v>0.64499999999999991</v>
      </c>
      <c r="H25" s="97">
        <v>130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08">
        <v>0</v>
      </c>
      <c r="U25" s="108">
        <v>0</v>
      </c>
      <c r="V25" s="108">
        <v>0</v>
      </c>
    </row>
    <row r="26" spans="1:22" ht="15" customHeight="1">
      <c r="A26" s="97" t="s">
        <v>94</v>
      </c>
      <c r="B26" s="97" t="s">
        <v>23</v>
      </c>
      <c r="C26" s="98">
        <f t="shared" si="0"/>
        <v>0.86</v>
      </c>
      <c r="E26" s="97">
        <v>1</v>
      </c>
      <c r="F26" s="97" t="s">
        <v>69</v>
      </c>
      <c r="G26" s="99">
        <v>0.86</v>
      </c>
      <c r="H26" s="97">
        <v>150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08">
        <v>0</v>
      </c>
      <c r="U26" s="108">
        <v>0</v>
      </c>
      <c r="V26" s="108">
        <v>0</v>
      </c>
    </row>
    <row r="27" spans="1:22" ht="15" customHeight="1">
      <c r="A27" s="97" t="s">
        <v>95</v>
      </c>
      <c r="B27" s="97" t="s">
        <v>23</v>
      </c>
      <c r="C27" s="98">
        <f t="shared" si="0"/>
        <v>2.3650000000000002</v>
      </c>
      <c r="E27" s="97">
        <v>1</v>
      </c>
      <c r="F27" s="97" t="s">
        <v>69</v>
      </c>
      <c r="G27" s="99">
        <v>2.3650000000000002</v>
      </c>
      <c r="H27" s="97">
        <v>170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08">
        <v>0</v>
      </c>
      <c r="U27" s="108">
        <v>0</v>
      </c>
      <c r="V27" s="108">
        <v>0</v>
      </c>
    </row>
    <row r="28" spans="1:22" ht="15" customHeight="1">
      <c r="A28" s="97" t="s">
        <v>96</v>
      </c>
      <c r="C28" s="98">
        <f t="shared" si="0"/>
        <v>10.319999999999999</v>
      </c>
      <c r="E28" s="97">
        <v>0.5</v>
      </c>
      <c r="F28" s="97" t="s">
        <v>73</v>
      </c>
      <c r="G28" s="99">
        <v>5.1599999999999993</v>
      </c>
      <c r="H28" s="97">
        <v>360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v>0</v>
      </c>
      <c r="U28" s="108">
        <v>0</v>
      </c>
      <c r="V28" s="108">
        <v>0</v>
      </c>
    </row>
    <row r="29" spans="1:22" ht="15" customHeight="1">
      <c r="A29" s="97" t="s">
        <v>97</v>
      </c>
      <c r="C29" s="98">
        <f t="shared" si="0"/>
        <v>2.0425</v>
      </c>
      <c r="E29" s="97">
        <v>1</v>
      </c>
      <c r="F29" s="97" t="s">
        <v>73</v>
      </c>
      <c r="G29" s="99">
        <v>2.0425</v>
      </c>
      <c r="H29" s="97">
        <v>370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</row>
    <row r="30" spans="1:22" ht="15" customHeight="1">
      <c r="A30" s="97" t="s">
        <v>98</v>
      </c>
      <c r="C30" s="98">
        <f t="shared" si="0"/>
        <v>3.2249999999999996</v>
      </c>
      <c r="E30" s="97">
        <v>1</v>
      </c>
      <c r="F30" s="97" t="s">
        <v>73</v>
      </c>
      <c r="G30" s="99">
        <v>3.2249999999999996</v>
      </c>
      <c r="H30" s="97">
        <v>420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08">
        <v>0</v>
      </c>
      <c r="U30" s="108">
        <v>0</v>
      </c>
      <c r="V30" s="108">
        <v>0</v>
      </c>
    </row>
    <row r="31" spans="1:22" ht="15" customHeight="1">
      <c r="A31" s="97" t="s">
        <v>99</v>
      </c>
      <c r="C31" s="98">
        <f t="shared" si="0"/>
        <v>4.5149999999999997</v>
      </c>
      <c r="E31" s="97">
        <v>1</v>
      </c>
      <c r="F31" s="97" t="s">
        <v>73</v>
      </c>
      <c r="G31" s="99">
        <v>4.5149999999999997</v>
      </c>
      <c r="H31" s="97">
        <v>140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97">
        <v>9</v>
      </c>
      <c r="R31" s="108">
        <v>0</v>
      </c>
      <c r="S31" s="108">
        <v>0</v>
      </c>
      <c r="T31" s="108">
        <v>0</v>
      </c>
      <c r="U31" s="108">
        <v>0</v>
      </c>
      <c r="V31" s="108">
        <v>0</v>
      </c>
    </row>
    <row r="32" spans="1:22" ht="15" customHeight="1">
      <c r="A32" s="97" t="s">
        <v>100</v>
      </c>
      <c r="C32" s="98">
        <f t="shared" si="0"/>
        <v>3.9775</v>
      </c>
      <c r="E32" s="97">
        <v>1</v>
      </c>
      <c r="F32" s="97" t="s">
        <v>73</v>
      </c>
      <c r="G32" s="99">
        <v>3.9775</v>
      </c>
      <c r="H32" s="97">
        <v>610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08">
        <v>0</v>
      </c>
      <c r="U32" s="108">
        <v>0</v>
      </c>
      <c r="V32" s="108">
        <v>0</v>
      </c>
    </row>
    <row r="33" spans="1:22" ht="15" customHeight="1">
      <c r="A33" s="97" t="s">
        <v>101</v>
      </c>
      <c r="C33" s="98">
        <f t="shared" si="0"/>
        <v>3.7624999999999997</v>
      </c>
      <c r="E33" s="97">
        <v>1</v>
      </c>
      <c r="F33" s="97" t="s">
        <v>73</v>
      </c>
      <c r="G33" s="99">
        <v>3.7624999999999997</v>
      </c>
      <c r="H33" s="97">
        <v>420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08">
        <v>0</v>
      </c>
      <c r="U33" s="108">
        <v>0</v>
      </c>
      <c r="V33" s="108">
        <v>0</v>
      </c>
    </row>
    <row r="34" spans="1:22" ht="15" customHeight="1">
      <c r="A34" s="97" t="s">
        <v>102</v>
      </c>
      <c r="C34" s="98">
        <f t="shared" si="0"/>
        <v>2.15</v>
      </c>
      <c r="E34" s="97">
        <v>1</v>
      </c>
      <c r="F34" s="97" t="s">
        <v>73</v>
      </c>
      <c r="G34" s="99">
        <v>2.15</v>
      </c>
      <c r="H34" s="97">
        <v>420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08">
        <v>0</v>
      </c>
      <c r="U34" s="108">
        <v>0</v>
      </c>
      <c r="V34" s="108">
        <v>0</v>
      </c>
    </row>
    <row r="35" spans="1:22" ht="15" customHeight="1">
      <c r="A35" s="97" t="s">
        <v>103</v>
      </c>
      <c r="C35" s="98">
        <f t="shared" si="0"/>
        <v>2.9024999999999999</v>
      </c>
      <c r="E35" s="97">
        <v>1</v>
      </c>
      <c r="F35" s="97" t="s">
        <v>73</v>
      </c>
      <c r="G35" s="99">
        <v>2.9024999999999999</v>
      </c>
      <c r="H35" s="97">
        <v>750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08">
        <v>0</v>
      </c>
      <c r="U35" s="108">
        <v>0</v>
      </c>
      <c r="V35" s="108">
        <v>0</v>
      </c>
    </row>
    <row r="36" spans="1:22" ht="15" customHeight="1">
      <c r="A36" s="97" t="s">
        <v>104</v>
      </c>
      <c r="C36" s="98">
        <f t="shared" si="0"/>
        <v>4.5149999999999997</v>
      </c>
      <c r="E36" s="97">
        <v>1</v>
      </c>
      <c r="F36" s="97" t="s">
        <v>73</v>
      </c>
      <c r="G36" s="99">
        <v>4.5149999999999997</v>
      </c>
      <c r="H36" s="97">
        <v>1150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08">
        <v>0</v>
      </c>
      <c r="U36" s="108">
        <v>0</v>
      </c>
      <c r="V36" s="108">
        <v>0</v>
      </c>
    </row>
    <row r="37" spans="1:22" ht="15" customHeight="1">
      <c r="A37" s="97" t="s">
        <v>105</v>
      </c>
      <c r="C37" s="98">
        <f t="shared" si="0"/>
        <v>1.8274999999999999</v>
      </c>
      <c r="E37" s="97">
        <v>1</v>
      </c>
      <c r="F37" s="97" t="s">
        <v>73</v>
      </c>
      <c r="G37" s="99">
        <v>1.8274999999999999</v>
      </c>
      <c r="H37" s="97">
        <v>280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0</v>
      </c>
      <c r="R37" s="108">
        <v>0</v>
      </c>
      <c r="S37" s="108">
        <v>0</v>
      </c>
      <c r="T37" s="108">
        <v>0</v>
      </c>
      <c r="U37" s="108">
        <v>0</v>
      </c>
      <c r="V37" s="108">
        <v>0</v>
      </c>
    </row>
    <row r="38" spans="1:22" ht="15" customHeight="1">
      <c r="A38" s="97" t="s">
        <v>106</v>
      </c>
      <c r="C38" s="98">
        <f t="shared" si="0"/>
        <v>3.7624999999999997</v>
      </c>
      <c r="E38" s="97">
        <v>1</v>
      </c>
      <c r="F38" s="97" t="s">
        <v>73</v>
      </c>
      <c r="G38" s="99">
        <v>3.7624999999999997</v>
      </c>
      <c r="H38" s="97">
        <v>310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08">
        <v>0</v>
      </c>
      <c r="U38" s="108">
        <v>0</v>
      </c>
      <c r="V38" s="108">
        <v>0</v>
      </c>
    </row>
    <row r="39" spans="1:22" ht="15" customHeight="1">
      <c r="A39" s="97" t="s">
        <v>107</v>
      </c>
      <c r="B39" s="97" t="s">
        <v>108</v>
      </c>
      <c r="C39" s="98">
        <f t="shared" si="0"/>
        <v>1.2899999999999998</v>
      </c>
      <c r="E39" s="97">
        <v>1</v>
      </c>
      <c r="F39" s="97" t="s">
        <v>69</v>
      </c>
      <c r="G39" s="99">
        <v>1.2899999999999998</v>
      </c>
      <c r="H39" s="97">
        <v>310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08">
        <v>0</v>
      </c>
      <c r="U39" s="108">
        <v>0</v>
      </c>
      <c r="V39" s="108">
        <v>0</v>
      </c>
    </row>
    <row r="40" spans="1:22" ht="15" customHeight="1">
      <c r="A40" s="97" t="s">
        <v>109</v>
      </c>
      <c r="C40" s="98">
        <f t="shared" si="0"/>
        <v>19.349999999999998</v>
      </c>
      <c r="E40" s="97">
        <v>1</v>
      </c>
      <c r="F40" s="97" t="s">
        <v>73</v>
      </c>
      <c r="G40" s="99">
        <v>19.349999999999998</v>
      </c>
      <c r="H40" s="97">
        <v>309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08">
        <v>0</v>
      </c>
      <c r="U40" s="108">
        <v>0</v>
      </c>
      <c r="V40" s="108">
        <v>0</v>
      </c>
    </row>
    <row r="41" spans="1:22" ht="15" customHeight="1">
      <c r="A41" s="97" t="s">
        <v>110</v>
      </c>
      <c r="C41" s="98">
        <f t="shared" si="0"/>
        <v>1.5049999999999999</v>
      </c>
      <c r="E41" s="97">
        <v>1</v>
      </c>
      <c r="F41" s="97" t="s">
        <v>73</v>
      </c>
      <c r="G41" s="99">
        <v>1.5049999999999999</v>
      </c>
      <c r="H41" s="97">
        <v>294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08">
        <v>0</v>
      </c>
      <c r="U41" s="108">
        <v>0</v>
      </c>
      <c r="V41" s="108">
        <v>0</v>
      </c>
    </row>
    <row r="42" spans="1:22" ht="15" customHeight="1">
      <c r="A42" s="97" t="s">
        <v>111</v>
      </c>
      <c r="C42" s="98">
        <f t="shared" si="0"/>
        <v>21.499999999999996</v>
      </c>
      <c r="E42" s="97">
        <v>0.1</v>
      </c>
      <c r="F42" s="97" t="s">
        <v>73</v>
      </c>
      <c r="G42" s="99">
        <v>2.15</v>
      </c>
      <c r="H42" s="97">
        <v>360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08">
        <v>0</v>
      </c>
      <c r="U42" s="108">
        <v>0</v>
      </c>
      <c r="V42" s="108">
        <v>0</v>
      </c>
    </row>
    <row r="43" spans="1:22" ht="15" customHeight="1">
      <c r="A43" s="97" t="s">
        <v>112</v>
      </c>
      <c r="C43" s="98">
        <f t="shared" si="0"/>
        <v>7.74</v>
      </c>
      <c r="E43" s="97">
        <v>1</v>
      </c>
      <c r="F43" s="97" t="s">
        <v>69</v>
      </c>
      <c r="G43" s="99">
        <v>7.74</v>
      </c>
      <c r="H43" s="97">
        <v>214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08">
        <v>0</v>
      </c>
      <c r="U43" s="108">
        <v>0</v>
      </c>
      <c r="V43" s="108">
        <v>0</v>
      </c>
    </row>
    <row r="44" spans="1:22" ht="15" customHeight="1">
      <c r="A44" s="97" t="s">
        <v>113</v>
      </c>
      <c r="C44" s="98">
        <f t="shared" si="0"/>
        <v>0.2508333333333333</v>
      </c>
      <c r="E44" s="97">
        <v>12</v>
      </c>
      <c r="F44" s="97" t="s">
        <v>69</v>
      </c>
      <c r="G44" s="99">
        <v>3.01</v>
      </c>
      <c r="H44" s="97">
        <v>80</v>
      </c>
      <c r="I44" s="108">
        <v>0</v>
      </c>
      <c r="J44" s="108">
        <v>0</v>
      </c>
      <c r="K44" s="97">
        <v>3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108">
        <v>0</v>
      </c>
      <c r="V44" s="108">
        <v>0</v>
      </c>
    </row>
    <row r="45" spans="1:22" ht="15" customHeight="1">
      <c r="A45" s="97" t="s">
        <v>114</v>
      </c>
      <c r="C45" s="98">
        <f t="shared" si="0"/>
        <v>14.512499999999999</v>
      </c>
      <c r="E45" s="97">
        <v>1</v>
      </c>
      <c r="F45" s="97" t="s">
        <v>73</v>
      </c>
      <c r="G45" s="99">
        <v>14.512499999999999</v>
      </c>
      <c r="H45" s="97">
        <v>230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08">
        <v>0</v>
      </c>
      <c r="U45" s="108">
        <v>0</v>
      </c>
      <c r="V45" s="108">
        <v>0</v>
      </c>
    </row>
    <row r="46" spans="1:22" ht="15" customHeight="1">
      <c r="A46" s="97" t="s">
        <v>115</v>
      </c>
      <c r="B46" s="97" t="s">
        <v>82</v>
      </c>
      <c r="C46" s="98">
        <f t="shared" si="0"/>
        <v>3.2249999999999996</v>
      </c>
      <c r="E46" s="97">
        <v>1</v>
      </c>
      <c r="F46" s="97" t="s">
        <v>73</v>
      </c>
      <c r="G46" s="99">
        <v>3.2249999999999996</v>
      </c>
      <c r="H46" s="97">
        <v>800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08">
        <v>0</v>
      </c>
      <c r="U46" s="108">
        <v>0</v>
      </c>
      <c r="V46" s="108">
        <v>0</v>
      </c>
    </row>
    <row r="47" spans="1:22" ht="15" customHeight="1">
      <c r="A47" s="97" t="s">
        <v>116</v>
      </c>
      <c r="C47" s="98">
        <f t="shared" si="0"/>
        <v>12.9</v>
      </c>
      <c r="E47" s="97">
        <v>0.15</v>
      </c>
      <c r="F47" s="97" t="s">
        <v>73</v>
      </c>
      <c r="G47" s="99">
        <v>1.9350000000000001</v>
      </c>
      <c r="H47" s="97">
        <v>250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08">
        <v>0</v>
      </c>
      <c r="U47" s="108">
        <v>0</v>
      </c>
      <c r="V47" s="108">
        <v>0</v>
      </c>
    </row>
    <row r="48" spans="1:22" ht="15" customHeight="1">
      <c r="A48" s="97" t="s">
        <v>117</v>
      </c>
      <c r="B48" s="97" t="s">
        <v>23</v>
      </c>
      <c r="C48" s="98">
        <f t="shared" si="0"/>
        <v>0.37624999999999997</v>
      </c>
      <c r="E48" s="97">
        <v>1</v>
      </c>
      <c r="F48" s="97" t="s">
        <v>69</v>
      </c>
      <c r="G48" s="99">
        <v>0.37624999999999997</v>
      </c>
      <c r="H48" s="97">
        <v>580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08">
        <v>0</v>
      </c>
      <c r="U48" s="108">
        <v>0</v>
      </c>
      <c r="V48" s="108">
        <v>0</v>
      </c>
    </row>
    <row r="49" spans="1:22" ht="15" customHeight="1">
      <c r="A49" s="97" t="s">
        <v>118</v>
      </c>
      <c r="B49" s="97" t="s">
        <v>23</v>
      </c>
      <c r="C49" s="98">
        <f t="shared" si="0"/>
        <v>5.59</v>
      </c>
      <c r="E49" s="97">
        <v>1</v>
      </c>
      <c r="F49" s="97" t="s">
        <v>73</v>
      </c>
      <c r="G49" s="99">
        <v>5.59</v>
      </c>
      <c r="H49" s="97">
        <v>690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08">
        <v>0</v>
      </c>
      <c r="U49" s="108">
        <v>0</v>
      </c>
      <c r="V49" s="108">
        <v>0</v>
      </c>
    </row>
    <row r="50" spans="1:22">
      <c r="A50" s="97" t="s">
        <v>119</v>
      </c>
      <c r="C50" s="98">
        <f t="shared" si="0"/>
        <v>1.9350000000000001</v>
      </c>
      <c r="E50" s="97">
        <v>1</v>
      </c>
      <c r="F50" s="97" t="s">
        <v>73</v>
      </c>
      <c r="G50" s="99">
        <v>1.9350000000000001</v>
      </c>
      <c r="H50" s="97">
        <v>410</v>
      </c>
      <c r="I50" s="108">
        <v>0</v>
      </c>
      <c r="J50" s="108">
        <v>0</v>
      </c>
      <c r="K50" s="108">
        <v>0</v>
      </c>
      <c r="L50" s="108">
        <v>0</v>
      </c>
      <c r="M50" s="108">
        <v>0</v>
      </c>
      <c r="N50" s="108">
        <v>0</v>
      </c>
      <c r="O50" s="108">
        <v>0</v>
      </c>
      <c r="P50" s="108">
        <v>0</v>
      </c>
      <c r="Q50" s="108">
        <v>0</v>
      </c>
      <c r="R50" s="108">
        <v>0</v>
      </c>
      <c r="S50" s="108">
        <v>0</v>
      </c>
      <c r="T50" s="108">
        <v>0</v>
      </c>
      <c r="U50" s="108">
        <v>0</v>
      </c>
      <c r="V50" s="108">
        <v>0</v>
      </c>
    </row>
    <row r="51" spans="1:22">
      <c r="A51" s="97" t="s">
        <v>120</v>
      </c>
      <c r="C51" s="98">
        <f t="shared" si="0"/>
        <v>3.2249999999999996</v>
      </c>
      <c r="E51" s="97">
        <v>1</v>
      </c>
      <c r="F51" s="97" t="s">
        <v>73</v>
      </c>
      <c r="G51" s="99">
        <v>3.2249999999999996</v>
      </c>
      <c r="H51" s="97">
        <v>750</v>
      </c>
      <c r="I51" s="108">
        <v>0</v>
      </c>
      <c r="J51" s="108">
        <v>0</v>
      </c>
      <c r="K51" s="108">
        <v>0</v>
      </c>
      <c r="L51" s="108">
        <v>0</v>
      </c>
      <c r="M51" s="108">
        <v>0</v>
      </c>
      <c r="N51" s="108">
        <v>0</v>
      </c>
      <c r="O51" s="108">
        <v>0</v>
      </c>
      <c r="P51" s="108">
        <v>0</v>
      </c>
      <c r="Q51" s="108">
        <v>0</v>
      </c>
      <c r="R51" s="108">
        <v>0</v>
      </c>
      <c r="S51" s="108">
        <v>0</v>
      </c>
      <c r="T51" s="108">
        <v>0</v>
      </c>
      <c r="U51" s="108">
        <v>0</v>
      </c>
      <c r="V51" s="108">
        <v>0</v>
      </c>
    </row>
    <row r="52" spans="1:22">
      <c r="A52" s="97" t="s">
        <v>121</v>
      </c>
      <c r="C52" s="98">
        <f t="shared" si="0"/>
        <v>4.5149999999999997</v>
      </c>
      <c r="E52" s="97">
        <v>1</v>
      </c>
      <c r="F52" s="97" t="s">
        <v>73</v>
      </c>
      <c r="G52" s="99">
        <v>4.5149999999999997</v>
      </c>
      <c r="H52" s="97">
        <v>1150</v>
      </c>
      <c r="I52" s="108">
        <v>0</v>
      </c>
      <c r="J52" s="108">
        <v>0</v>
      </c>
      <c r="K52" s="108">
        <v>0</v>
      </c>
      <c r="L52" s="108">
        <v>0</v>
      </c>
      <c r="M52" s="108">
        <v>0</v>
      </c>
      <c r="N52" s="108">
        <v>0</v>
      </c>
      <c r="O52" s="108">
        <v>0</v>
      </c>
      <c r="P52" s="108">
        <v>0</v>
      </c>
      <c r="Q52" s="108">
        <v>0</v>
      </c>
      <c r="R52" s="108">
        <v>0</v>
      </c>
      <c r="S52" s="108">
        <v>0</v>
      </c>
      <c r="T52" s="108">
        <v>0</v>
      </c>
      <c r="U52" s="108">
        <v>0</v>
      </c>
      <c r="V52" s="108">
        <v>0</v>
      </c>
    </row>
    <row r="53" spans="1:22">
      <c r="A53" s="97" t="s">
        <v>122</v>
      </c>
      <c r="C53" s="98">
        <f t="shared" si="0"/>
        <v>19.349999999999998</v>
      </c>
      <c r="E53" s="97">
        <v>0.1</v>
      </c>
      <c r="F53" s="97" t="s">
        <v>73</v>
      </c>
      <c r="G53" s="99">
        <v>1.9350000000000001</v>
      </c>
      <c r="H53" s="97">
        <v>46</v>
      </c>
      <c r="I53" s="108">
        <v>0</v>
      </c>
      <c r="J53" s="108">
        <v>0</v>
      </c>
      <c r="K53" s="108">
        <v>0</v>
      </c>
      <c r="L53" s="108">
        <v>0</v>
      </c>
      <c r="M53" s="108">
        <v>0</v>
      </c>
      <c r="N53" s="108">
        <v>0</v>
      </c>
      <c r="O53" s="108">
        <v>0</v>
      </c>
      <c r="P53" s="108">
        <v>0</v>
      </c>
      <c r="Q53" s="108">
        <v>0</v>
      </c>
      <c r="R53" s="108">
        <v>0</v>
      </c>
      <c r="S53" s="108">
        <v>0</v>
      </c>
      <c r="T53" s="108">
        <v>0</v>
      </c>
      <c r="U53" s="108">
        <v>0</v>
      </c>
      <c r="V53" s="108">
        <v>0</v>
      </c>
    </row>
    <row r="54" spans="1:22" ht="15" customHeight="1">
      <c r="A54" s="97" t="s">
        <v>123</v>
      </c>
      <c r="B54" s="97" t="s">
        <v>23</v>
      </c>
      <c r="C54" s="98">
        <f t="shared" si="0"/>
        <v>1.8274999999999999</v>
      </c>
      <c r="E54" s="97">
        <v>1</v>
      </c>
      <c r="F54" s="97" t="s">
        <v>69</v>
      </c>
      <c r="G54" s="99">
        <v>1.8274999999999999</v>
      </c>
      <c r="H54" s="97">
        <v>360</v>
      </c>
      <c r="I54" s="108">
        <v>0</v>
      </c>
      <c r="J54" s="108">
        <v>0</v>
      </c>
      <c r="K54" s="108">
        <v>0</v>
      </c>
      <c r="L54" s="108">
        <v>0</v>
      </c>
      <c r="M54" s="108">
        <v>0</v>
      </c>
      <c r="N54" s="108">
        <v>0</v>
      </c>
      <c r="O54" s="108">
        <v>0</v>
      </c>
      <c r="P54" s="108">
        <v>0</v>
      </c>
      <c r="Q54" s="108">
        <v>0</v>
      </c>
      <c r="R54" s="108">
        <v>0</v>
      </c>
      <c r="S54" s="108">
        <v>0</v>
      </c>
      <c r="T54" s="108">
        <v>0</v>
      </c>
      <c r="U54" s="108">
        <v>0</v>
      </c>
      <c r="V54" s="108">
        <v>0</v>
      </c>
    </row>
    <row r="55" spans="1:22" ht="15" customHeight="1">
      <c r="A55" s="97" t="s">
        <v>124</v>
      </c>
      <c r="B55" s="97" t="s">
        <v>23</v>
      </c>
      <c r="C55" s="98">
        <f t="shared" si="0"/>
        <v>1.1825000000000001</v>
      </c>
      <c r="E55" s="97">
        <v>1</v>
      </c>
      <c r="F55" s="97" t="s">
        <v>69</v>
      </c>
      <c r="G55" s="99">
        <v>1.1825000000000001</v>
      </c>
      <c r="H55" s="97">
        <v>140</v>
      </c>
      <c r="I55" s="108">
        <v>0</v>
      </c>
      <c r="J55" s="108">
        <v>0</v>
      </c>
      <c r="K55" s="108">
        <v>0</v>
      </c>
      <c r="L55" s="108">
        <v>0</v>
      </c>
      <c r="M55" s="108">
        <v>0</v>
      </c>
      <c r="N55" s="108">
        <v>0</v>
      </c>
      <c r="O55" s="108">
        <v>0</v>
      </c>
      <c r="P55" s="108">
        <v>0</v>
      </c>
      <c r="Q55" s="108">
        <v>0</v>
      </c>
      <c r="R55" s="108">
        <v>0</v>
      </c>
      <c r="S55" s="108">
        <v>0</v>
      </c>
      <c r="T55" s="108">
        <v>0</v>
      </c>
      <c r="U55" s="108">
        <v>0</v>
      </c>
      <c r="V55" s="108">
        <v>0</v>
      </c>
    </row>
    <row r="56" spans="1:22" ht="15" customHeight="1">
      <c r="A56" s="97" t="s">
        <v>125</v>
      </c>
      <c r="C56" s="98">
        <f t="shared" si="0"/>
        <v>0.26874999999999999</v>
      </c>
      <c r="E56" s="97">
        <v>1</v>
      </c>
      <c r="F56" s="97" t="s">
        <v>69</v>
      </c>
      <c r="G56" s="99">
        <v>0.26874999999999999</v>
      </c>
      <c r="H56" s="97">
        <v>610</v>
      </c>
      <c r="I56" s="108">
        <v>0</v>
      </c>
      <c r="J56" s="108">
        <v>0</v>
      </c>
      <c r="K56" s="108">
        <v>0</v>
      </c>
      <c r="L56" s="108">
        <v>0</v>
      </c>
      <c r="M56" s="108">
        <v>0</v>
      </c>
      <c r="N56" s="108">
        <v>0</v>
      </c>
      <c r="O56" s="108">
        <v>0</v>
      </c>
      <c r="P56" s="108">
        <v>0</v>
      </c>
      <c r="Q56" s="108">
        <v>0</v>
      </c>
      <c r="R56" s="108">
        <v>0</v>
      </c>
      <c r="S56" s="108">
        <v>0</v>
      </c>
      <c r="T56" s="108">
        <v>0</v>
      </c>
      <c r="U56" s="108">
        <v>0</v>
      </c>
      <c r="V56" s="108">
        <v>0</v>
      </c>
    </row>
    <row r="57" spans="1:22" ht="15" customHeight="1">
      <c r="A57" s="97" t="s">
        <v>126</v>
      </c>
      <c r="B57" s="97" t="s">
        <v>23</v>
      </c>
      <c r="C57" s="98">
        <f t="shared" si="0"/>
        <v>1.8274999999999999</v>
      </c>
      <c r="E57" s="97">
        <v>5</v>
      </c>
      <c r="F57" s="97" t="s">
        <v>73</v>
      </c>
      <c r="G57" s="99">
        <v>9.1374999999999993</v>
      </c>
      <c r="H57" s="97">
        <v>610</v>
      </c>
      <c r="I57" s="108">
        <v>0</v>
      </c>
      <c r="J57" s="108">
        <v>0</v>
      </c>
      <c r="K57" s="108">
        <v>0</v>
      </c>
      <c r="L57" s="108">
        <v>0</v>
      </c>
      <c r="M57" s="108">
        <v>0</v>
      </c>
      <c r="N57" s="108">
        <v>0</v>
      </c>
      <c r="O57" s="108">
        <v>0</v>
      </c>
      <c r="P57" s="108">
        <v>0</v>
      </c>
      <c r="Q57" s="108">
        <v>0</v>
      </c>
      <c r="R57" s="108">
        <v>0</v>
      </c>
      <c r="S57" s="108">
        <v>0</v>
      </c>
      <c r="T57" s="108">
        <v>0</v>
      </c>
      <c r="U57" s="108">
        <v>0</v>
      </c>
      <c r="V57" s="108">
        <v>0</v>
      </c>
    </row>
    <row r="58" spans="1:22" ht="15" customHeight="1">
      <c r="A58" s="97" t="s">
        <v>127</v>
      </c>
      <c r="B58" s="97" t="s">
        <v>23</v>
      </c>
      <c r="C58" s="98">
        <f t="shared" si="0"/>
        <v>0.37624999999999997</v>
      </c>
      <c r="E58" s="97">
        <v>1</v>
      </c>
      <c r="F58" s="97" t="s">
        <v>69</v>
      </c>
      <c r="G58" s="99">
        <v>0.37624999999999997</v>
      </c>
      <c r="H58" s="97">
        <v>290</v>
      </c>
      <c r="I58" s="108">
        <v>0</v>
      </c>
      <c r="J58" s="108">
        <v>0</v>
      </c>
      <c r="K58" s="108">
        <v>0</v>
      </c>
      <c r="L58" s="108">
        <v>0</v>
      </c>
      <c r="M58" s="108">
        <v>0</v>
      </c>
      <c r="N58" s="108">
        <v>0</v>
      </c>
      <c r="O58" s="108">
        <v>0</v>
      </c>
      <c r="P58" s="108">
        <v>0</v>
      </c>
      <c r="Q58" s="108">
        <v>0</v>
      </c>
      <c r="R58" s="108">
        <v>0</v>
      </c>
      <c r="S58" s="108">
        <v>0</v>
      </c>
      <c r="T58" s="108">
        <v>0</v>
      </c>
      <c r="U58" s="108">
        <v>0</v>
      </c>
      <c r="V58" s="108">
        <v>0</v>
      </c>
    </row>
    <row r="59" spans="1:22" ht="15" customHeight="1">
      <c r="A59" s="97" t="s">
        <v>128</v>
      </c>
      <c r="B59" s="97" t="s">
        <v>23</v>
      </c>
      <c r="C59" s="98">
        <f t="shared" si="0"/>
        <v>0.32249999999999995</v>
      </c>
      <c r="E59" s="97">
        <v>1</v>
      </c>
      <c r="F59" s="97" t="s">
        <v>69</v>
      </c>
      <c r="G59" s="99">
        <v>0.32249999999999995</v>
      </c>
      <c r="H59" s="97">
        <v>470</v>
      </c>
      <c r="I59" s="108">
        <v>0</v>
      </c>
      <c r="J59" s="108">
        <v>0</v>
      </c>
      <c r="K59" s="108">
        <v>0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>
        <v>0</v>
      </c>
      <c r="R59" s="108">
        <v>0</v>
      </c>
      <c r="S59" s="108">
        <v>0</v>
      </c>
      <c r="T59" s="108">
        <v>0</v>
      </c>
      <c r="U59" s="108">
        <v>0</v>
      </c>
      <c r="V59" s="108">
        <v>0</v>
      </c>
    </row>
    <row r="60" spans="1:22" ht="15" customHeight="1">
      <c r="A60" s="97" t="s">
        <v>129</v>
      </c>
      <c r="C60" s="98">
        <f t="shared" si="0"/>
        <v>2.3650000000000002</v>
      </c>
      <c r="E60" s="97">
        <v>1</v>
      </c>
      <c r="F60" s="97" t="s">
        <v>69</v>
      </c>
      <c r="G60" s="99">
        <v>2.3650000000000002</v>
      </c>
      <c r="H60" s="97">
        <v>990</v>
      </c>
      <c r="I60" s="108">
        <v>0</v>
      </c>
      <c r="J60" s="108">
        <v>0</v>
      </c>
      <c r="K60" s="108">
        <v>0</v>
      </c>
      <c r="L60" s="108">
        <v>0</v>
      </c>
      <c r="M60" s="108">
        <v>0</v>
      </c>
      <c r="N60" s="108">
        <v>0</v>
      </c>
      <c r="O60" s="108">
        <v>0</v>
      </c>
      <c r="P60" s="108">
        <v>0</v>
      </c>
      <c r="Q60" s="108">
        <v>0</v>
      </c>
      <c r="R60" s="108">
        <v>0</v>
      </c>
      <c r="S60" s="108">
        <v>0</v>
      </c>
      <c r="T60" s="108">
        <v>0</v>
      </c>
      <c r="U60" s="108">
        <v>0</v>
      </c>
      <c r="V60" s="108">
        <v>0</v>
      </c>
    </row>
    <row r="61" spans="1:22" ht="15" customHeight="1">
      <c r="A61" s="97" t="s">
        <v>130</v>
      </c>
      <c r="B61" s="97" t="s">
        <v>68</v>
      </c>
      <c r="C61" s="98">
        <f t="shared" si="0"/>
        <v>0.32249999999999995</v>
      </c>
      <c r="E61" s="97">
        <v>1</v>
      </c>
      <c r="F61" s="97" t="s">
        <v>69</v>
      </c>
      <c r="G61" s="99">
        <v>0.32249999999999995</v>
      </c>
      <c r="H61" s="97">
        <v>300</v>
      </c>
      <c r="I61" s="108">
        <v>0</v>
      </c>
      <c r="J61" s="108">
        <v>0</v>
      </c>
      <c r="K61" s="108">
        <v>0</v>
      </c>
      <c r="L61" s="108">
        <v>0</v>
      </c>
      <c r="M61" s="108">
        <v>0</v>
      </c>
      <c r="N61" s="108">
        <v>0</v>
      </c>
      <c r="O61" s="108">
        <v>0</v>
      </c>
      <c r="P61" s="108">
        <v>0</v>
      </c>
      <c r="Q61" s="108">
        <v>0</v>
      </c>
      <c r="R61" s="108">
        <v>0</v>
      </c>
      <c r="S61" s="108">
        <v>0</v>
      </c>
      <c r="T61" s="108">
        <v>0</v>
      </c>
      <c r="U61" s="108">
        <v>0</v>
      </c>
      <c r="V61" s="108">
        <v>0</v>
      </c>
    </row>
    <row r="62" spans="1:22" ht="15" customHeight="1">
      <c r="A62" s="97" t="s">
        <v>131</v>
      </c>
      <c r="B62" s="97" t="s">
        <v>68</v>
      </c>
      <c r="C62" s="98">
        <f t="shared" si="0"/>
        <v>0.32249999999999995</v>
      </c>
      <c r="E62" s="97">
        <v>1</v>
      </c>
      <c r="F62" s="97" t="s">
        <v>69</v>
      </c>
      <c r="G62" s="99">
        <v>0.32249999999999995</v>
      </c>
      <c r="H62" s="97">
        <v>300</v>
      </c>
      <c r="I62" s="108">
        <v>0</v>
      </c>
      <c r="J62" s="108">
        <v>0</v>
      </c>
      <c r="K62" s="108">
        <v>0</v>
      </c>
      <c r="L62" s="108">
        <v>0</v>
      </c>
      <c r="M62" s="108">
        <v>0</v>
      </c>
      <c r="N62" s="108">
        <v>0</v>
      </c>
      <c r="O62" s="108">
        <v>0</v>
      </c>
      <c r="P62" s="108">
        <v>0</v>
      </c>
      <c r="Q62" s="108">
        <v>0</v>
      </c>
      <c r="R62" s="108">
        <v>0</v>
      </c>
      <c r="S62" s="108">
        <v>0</v>
      </c>
      <c r="T62" s="108">
        <v>0</v>
      </c>
      <c r="U62" s="108">
        <v>0</v>
      </c>
      <c r="V62" s="108">
        <v>0</v>
      </c>
    </row>
    <row r="63" spans="1:22" ht="15" customHeight="1">
      <c r="A63" s="97" t="s">
        <v>132</v>
      </c>
      <c r="B63" s="97" t="s">
        <v>23</v>
      </c>
      <c r="C63" s="98">
        <f t="shared" si="0"/>
        <v>1.6124999999999998</v>
      </c>
      <c r="E63" s="97">
        <v>1</v>
      </c>
      <c r="F63" s="97" t="s">
        <v>69</v>
      </c>
      <c r="G63" s="99">
        <v>1.6124999999999998</v>
      </c>
      <c r="H63" s="97">
        <v>130</v>
      </c>
      <c r="I63" s="108">
        <v>0</v>
      </c>
      <c r="J63" s="108">
        <v>0</v>
      </c>
      <c r="K63" s="108">
        <v>0</v>
      </c>
      <c r="L63" s="108">
        <v>0</v>
      </c>
      <c r="M63" s="108">
        <v>0</v>
      </c>
      <c r="N63" s="108">
        <v>0</v>
      </c>
      <c r="O63" s="108">
        <v>0</v>
      </c>
      <c r="P63" s="108">
        <v>0</v>
      </c>
      <c r="Q63" s="108">
        <v>0</v>
      </c>
      <c r="R63" s="108">
        <v>0</v>
      </c>
      <c r="S63" s="108">
        <v>0</v>
      </c>
      <c r="T63" s="108">
        <v>0</v>
      </c>
      <c r="U63" s="108">
        <v>0</v>
      </c>
      <c r="V63" s="108">
        <v>0</v>
      </c>
    </row>
    <row r="64" spans="1:22" ht="15" customHeight="1">
      <c r="A64" s="97" t="s">
        <v>133</v>
      </c>
      <c r="B64" s="97" t="s">
        <v>23</v>
      </c>
      <c r="C64" s="98">
        <f t="shared" si="0"/>
        <v>8.6</v>
      </c>
      <c r="E64" s="97">
        <v>1</v>
      </c>
      <c r="F64" s="97" t="s">
        <v>73</v>
      </c>
      <c r="G64" s="99">
        <v>8.6</v>
      </c>
      <c r="H64" s="97">
        <v>320</v>
      </c>
      <c r="I64" s="108">
        <v>0</v>
      </c>
      <c r="J64" s="108">
        <v>0</v>
      </c>
      <c r="K64" s="108">
        <v>0</v>
      </c>
      <c r="L64" s="108">
        <v>0</v>
      </c>
      <c r="M64" s="108">
        <v>0</v>
      </c>
      <c r="N64" s="108">
        <v>0</v>
      </c>
      <c r="O64" s="108">
        <v>0</v>
      </c>
      <c r="P64" s="108">
        <v>0</v>
      </c>
      <c r="Q64" s="108">
        <v>0</v>
      </c>
      <c r="R64" s="108">
        <v>0</v>
      </c>
      <c r="S64" s="108">
        <v>0</v>
      </c>
      <c r="T64" s="108">
        <v>0</v>
      </c>
      <c r="U64" s="108">
        <v>0</v>
      </c>
      <c r="V64" s="108">
        <v>0</v>
      </c>
    </row>
    <row r="65" spans="1:22" ht="15" customHeight="1">
      <c r="A65" s="97" t="s">
        <v>134</v>
      </c>
      <c r="C65" s="98">
        <f t="shared" si="0"/>
        <v>2.2574999999999998</v>
      </c>
      <c r="E65" s="97">
        <v>1</v>
      </c>
      <c r="F65" s="97" t="s">
        <v>69</v>
      </c>
      <c r="G65" s="99">
        <v>2.2574999999999998</v>
      </c>
      <c r="H65" s="97">
        <v>600</v>
      </c>
      <c r="I65" s="108">
        <v>0</v>
      </c>
      <c r="J65" s="108">
        <v>0</v>
      </c>
      <c r="K65" s="108">
        <v>0</v>
      </c>
      <c r="L65" s="108">
        <v>0</v>
      </c>
      <c r="M65" s="108">
        <v>0</v>
      </c>
      <c r="N65" s="108">
        <v>0</v>
      </c>
      <c r="O65" s="108">
        <v>0</v>
      </c>
      <c r="P65" s="108">
        <v>0</v>
      </c>
      <c r="Q65" s="108">
        <v>0</v>
      </c>
      <c r="R65" s="108">
        <v>0</v>
      </c>
      <c r="S65" s="108">
        <v>0</v>
      </c>
      <c r="T65" s="108">
        <v>0</v>
      </c>
      <c r="U65" s="108">
        <v>0</v>
      </c>
      <c r="V65" s="108">
        <v>0</v>
      </c>
    </row>
    <row r="66" spans="1:22" ht="15" customHeight="1">
      <c r="A66" s="97" t="s">
        <v>135</v>
      </c>
      <c r="C66" s="98">
        <f t="shared" ref="C66:C104" si="1">+G66/E66</f>
        <v>11.2875</v>
      </c>
      <c r="E66" s="97">
        <v>1</v>
      </c>
      <c r="F66" s="97" t="s">
        <v>73</v>
      </c>
      <c r="G66" s="99">
        <v>11.2875</v>
      </c>
      <c r="H66" s="97">
        <v>150</v>
      </c>
      <c r="I66" s="108">
        <v>0</v>
      </c>
      <c r="J66" s="108">
        <v>0</v>
      </c>
      <c r="K66" s="108">
        <v>0</v>
      </c>
      <c r="L66" s="108">
        <v>0</v>
      </c>
      <c r="M66" s="108">
        <v>0</v>
      </c>
      <c r="N66" s="108">
        <v>0</v>
      </c>
      <c r="O66" s="108">
        <v>0</v>
      </c>
      <c r="P66" s="108">
        <v>0</v>
      </c>
      <c r="Q66" s="108">
        <v>0</v>
      </c>
      <c r="R66" s="108">
        <v>0</v>
      </c>
      <c r="S66" s="108">
        <v>0</v>
      </c>
      <c r="T66" s="108">
        <v>0</v>
      </c>
      <c r="U66" s="108">
        <v>0</v>
      </c>
      <c r="V66" s="108">
        <v>0</v>
      </c>
    </row>
    <row r="67" spans="1:22" ht="15" customHeight="1">
      <c r="A67" s="97" t="s">
        <v>136</v>
      </c>
      <c r="C67" s="98">
        <f t="shared" si="1"/>
        <v>14.835000000000001</v>
      </c>
      <c r="E67" s="97">
        <v>1</v>
      </c>
      <c r="F67" s="97" t="s">
        <v>73</v>
      </c>
      <c r="G67" s="99">
        <v>14.835000000000001</v>
      </c>
      <c r="H67" s="97">
        <v>700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0</v>
      </c>
      <c r="O67" s="108">
        <v>0</v>
      </c>
      <c r="P67" s="108">
        <v>0</v>
      </c>
      <c r="Q67" s="108">
        <v>0</v>
      </c>
      <c r="R67" s="108">
        <v>0</v>
      </c>
      <c r="S67" s="108">
        <v>0</v>
      </c>
      <c r="T67" s="108">
        <v>0</v>
      </c>
      <c r="U67" s="108">
        <v>0</v>
      </c>
      <c r="V67" s="108">
        <v>0</v>
      </c>
    </row>
    <row r="68" spans="1:22" ht="15" customHeight="1">
      <c r="A68" s="97" t="s">
        <v>137</v>
      </c>
      <c r="B68" s="97" t="s">
        <v>23</v>
      </c>
      <c r="C68" s="98">
        <f t="shared" si="1"/>
        <v>13.4375</v>
      </c>
      <c r="E68" s="97">
        <v>0.5</v>
      </c>
      <c r="F68" s="97" t="s">
        <v>73</v>
      </c>
      <c r="G68" s="99">
        <v>6.71875</v>
      </c>
      <c r="H68" s="97">
        <v>170</v>
      </c>
      <c r="I68" s="108">
        <v>0</v>
      </c>
      <c r="J68" s="108">
        <v>0</v>
      </c>
      <c r="K68" s="108">
        <v>0</v>
      </c>
      <c r="L68" s="108">
        <v>0</v>
      </c>
      <c r="M68" s="108">
        <v>0</v>
      </c>
      <c r="N68" s="108">
        <v>0</v>
      </c>
      <c r="O68" s="108">
        <v>0</v>
      </c>
      <c r="P68" s="108">
        <v>0</v>
      </c>
      <c r="Q68" s="108">
        <v>0</v>
      </c>
      <c r="R68" s="108">
        <v>0</v>
      </c>
      <c r="S68" s="108">
        <v>0</v>
      </c>
      <c r="T68" s="108">
        <v>0</v>
      </c>
      <c r="U68" s="108">
        <v>0</v>
      </c>
      <c r="V68" s="108">
        <v>0</v>
      </c>
    </row>
    <row r="69" spans="1:22" ht="15" customHeight="1">
      <c r="A69" s="97" t="s">
        <v>138</v>
      </c>
      <c r="B69" s="97" t="s">
        <v>23</v>
      </c>
      <c r="C69" s="98">
        <f t="shared" si="1"/>
        <v>18.8125</v>
      </c>
      <c r="E69" s="97">
        <v>1</v>
      </c>
      <c r="F69" s="97" t="s">
        <v>69</v>
      </c>
      <c r="G69" s="99">
        <v>18.8125</v>
      </c>
      <c r="H69" s="97">
        <v>170</v>
      </c>
      <c r="I69" s="108">
        <v>0</v>
      </c>
      <c r="J69" s="108">
        <v>0</v>
      </c>
      <c r="K69" s="108">
        <v>0</v>
      </c>
      <c r="L69" s="108">
        <v>0</v>
      </c>
      <c r="M69" s="108">
        <v>0</v>
      </c>
      <c r="N69" s="108">
        <v>0</v>
      </c>
      <c r="O69" s="108">
        <v>0</v>
      </c>
      <c r="P69" s="108">
        <v>0</v>
      </c>
      <c r="Q69" s="108">
        <v>0</v>
      </c>
      <c r="R69" s="108">
        <v>0</v>
      </c>
      <c r="S69" s="108">
        <v>0</v>
      </c>
      <c r="T69" s="108">
        <v>0</v>
      </c>
      <c r="U69" s="108">
        <v>0</v>
      </c>
      <c r="V69" s="108">
        <v>0</v>
      </c>
    </row>
    <row r="70" spans="1:22" ht="15" customHeight="1">
      <c r="A70" s="97" t="s">
        <v>139</v>
      </c>
      <c r="C70" s="98">
        <f t="shared" si="1"/>
        <v>0.53749999999999998</v>
      </c>
      <c r="E70" s="97">
        <v>1</v>
      </c>
      <c r="F70" s="97" t="s">
        <v>69</v>
      </c>
      <c r="G70" s="99">
        <v>0.53749999999999998</v>
      </c>
      <c r="H70" s="97">
        <v>130</v>
      </c>
      <c r="I70" s="108">
        <v>0</v>
      </c>
      <c r="J70" s="108">
        <v>0</v>
      </c>
      <c r="K70" s="108">
        <v>0</v>
      </c>
      <c r="L70" s="108">
        <v>0</v>
      </c>
      <c r="M70" s="108">
        <v>0</v>
      </c>
      <c r="N70" s="108">
        <v>0</v>
      </c>
      <c r="O70" s="108">
        <v>0</v>
      </c>
      <c r="P70" s="108">
        <v>0</v>
      </c>
      <c r="Q70" s="108">
        <v>0</v>
      </c>
      <c r="R70" s="108">
        <v>0</v>
      </c>
      <c r="S70" s="108">
        <v>0</v>
      </c>
      <c r="T70" s="108">
        <v>0</v>
      </c>
      <c r="U70" s="108">
        <v>0</v>
      </c>
      <c r="V70" s="108">
        <v>0</v>
      </c>
    </row>
    <row r="71" spans="1:22" ht="15" customHeight="1">
      <c r="A71" s="97" t="s">
        <v>140</v>
      </c>
      <c r="B71" s="97" t="s">
        <v>23</v>
      </c>
      <c r="C71" s="98">
        <f t="shared" si="1"/>
        <v>0.62349999999999994</v>
      </c>
      <c r="E71" s="97">
        <v>10</v>
      </c>
      <c r="F71" s="97" t="s">
        <v>73</v>
      </c>
      <c r="G71" s="99">
        <v>6.2349999999999994</v>
      </c>
      <c r="H71" s="97">
        <v>700</v>
      </c>
      <c r="I71" s="108">
        <v>0</v>
      </c>
      <c r="J71" s="108">
        <v>0</v>
      </c>
      <c r="K71" s="108">
        <v>0</v>
      </c>
      <c r="L71" s="108">
        <v>0</v>
      </c>
      <c r="M71" s="108">
        <v>0</v>
      </c>
      <c r="N71" s="108">
        <v>0</v>
      </c>
      <c r="O71" s="108">
        <v>0</v>
      </c>
      <c r="P71" s="108">
        <v>0</v>
      </c>
      <c r="Q71" s="108">
        <v>0</v>
      </c>
      <c r="R71" s="108">
        <v>0</v>
      </c>
      <c r="S71" s="108">
        <v>0</v>
      </c>
      <c r="T71" s="108">
        <v>0</v>
      </c>
      <c r="U71" s="108">
        <v>0</v>
      </c>
      <c r="V71" s="108">
        <v>0</v>
      </c>
    </row>
    <row r="72" spans="1:22" ht="15" customHeight="1">
      <c r="A72" s="97" t="s">
        <v>141</v>
      </c>
      <c r="B72" s="97" t="s">
        <v>82</v>
      </c>
      <c r="C72" s="98">
        <f t="shared" si="1"/>
        <v>1.1825000000000001</v>
      </c>
      <c r="E72" s="97">
        <v>1</v>
      </c>
      <c r="F72" s="97" t="s">
        <v>73</v>
      </c>
      <c r="G72" s="99">
        <v>1.1825000000000001</v>
      </c>
      <c r="H72" s="97">
        <v>420</v>
      </c>
      <c r="I72" s="108">
        <v>0</v>
      </c>
      <c r="J72" s="108">
        <v>0</v>
      </c>
      <c r="K72" s="108">
        <v>0</v>
      </c>
      <c r="L72" s="108">
        <v>0</v>
      </c>
      <c r="M72" s="108">
        <v>0</v>
      </c>
      <c r="N72" s="108">
        <v>0</v>
      </c>
      <c r="O72" s="108">
        <v>0</v>
      </c>
      <c r="P72" s="108">
        <v>0</v>
      </c>
      <c r="Q72" s="108">
        <v>0</v>
      </c>
      <c r="R72" s="108">
        <v>0</v>
      </c>
      <c r="S72" s="108">
        <v>0</v>
      </c>
      <c r="T72" s="108">
        <v>0</v>
      </c>
      <c r="U72" s="108">
        <v>0</v>
      </c>
      <c r="V72" s="108">
        <v>0</v>
      </c>
    </row>
    <row r="73" spans="1:22" ht="15" customHeight="1">
      <c r="A73" s="97" t="s">
        <v>142</v>
      </c>
      <c r="B73" s="97" t="s">
        <v>23</v>
      </c>
      <c r="C73" s="98">
        <f t="shared" si="1"/>
        <v>0.48375000000000001</v>
      </c>
      <c r="E73" s="97">
        <v>1</v>
      </c>
      <c r="F73" s="97" t="s">
        <v>69</v>
      </c>
      <c r="G73" s="99">
        <v>0.48375000000000001</v>
      </c>
      <c r="H73" s="97">
        <v>260</v>
      </c>
      <c r="I73" s="108">
        <v>0</v>
      </c>
      <c r="J73" s="108">
        <v>0</v>
      </c>
      <c r="K73" s="108">
        <v>0</v>
      </c>
      <c r="L73" s="108">
        <v>0</v>
      </c>
      <c r="M73" s="108">
        <v>0</v>
      </c>
      <c r="N73" s="108">
        <v>0</v>
      </c>
      <c r="O73" s="108">
        <v>0</v>
      </c>
      <c r="P73" s="108">
        <v>0</v>
      </c>
      <c r="Q73" s="108">
        <v>0</v>
      </c>
      <c r="R73" s="108">
        <v>0</v>
      </c>
      <c r="S73" s="108">
        <v>0</v>
      </c>
      <c r="T73" s="108">
        <v>0</v>
      </c>
      <c r="U73" s="108">
        <v>0</v>
      </c>
      <c r="V73" s="108">
        <v>0</v>
      </c>
    </row>
    <row r="74" spans="1:22" ht="15" customHeight="1">
      <c r="A74" s="97" t="s">
        <v>143</v>
      </c>
      <c r="B74" s="97" t="s">
        <v>23</v>
      </c>
      <c r="C74" s="98">
        <f t="shared" si="1"/>
        <v>0.37624999999999997</v>
      </c>
      <c r="E74" s="97">
        <v>1</v>
      </c>
      <c r="F74" s="97" t="s">
        <v>69</v>
      </c>
      <c r="G74" s="99">
        <v>0.37624999999999997</v>
      </c>
      <c r="H74" s="97">
        <v>970</v>
      </c>
      <c r="I74" s="108">
        <v>0</v>
      </c>
      <c r="J74" s="108">
        <v>0</v>
      </c>
      <c r="K74" s="108">
        <v>0</v>
      </c>
      <c r="L74" s="108">
        <v>0</v>
      </c>
      <c r="M74" s="108">
        <v>0</v>
      </c>
      <c r="N74" s="108">
        <v>0</v>
      </c>
      <c r="O74" s="108">
        <v>0</v>
      </c>
      <c r="P74" s="108">
        <v>0</v>
      </c>
      <c r="Q74" s="108">
        <v>0</v>
      </c>
      <c r="R74" s="108">
        <v>0</v>
      </c>
      <c r="S74" s="108">
        <v>0</v>
      </c>
      <c r="T74" s="108">
        <v>0</v>
      </c>
      <c r="U74" s="108">
        <v>0</v>
      </c>
      <c r="V74" s="108">
        <v>0</v>
      </c>
    </row>
    <row r="75" spans="1:22" ht="15" customHeight="1">
      <c r="A75" s="97" t="s">
        <v>144</v>
      </c>
      <c r="B75" s="97" t="s">
        <v>23</v>
      </c>
      <c r="C75" s="98">
        <f t="shared" si="1"/>
        <v>3.01</v>
      </c>
      <c r="E75" s="97">
        <v>1</v>
      </c>
      <c r="F75" s="97" t="s">
        <v>73</v>
      </c>
      <c r="G75" s="99">
        <v>3.01</v>
      </c>
      <c r="H75" s="97">
        <v>750</v>
      </c>
      <c r="I75" s="108">
        <v>0</v>
      </c>
      <c r="J75" s="108">
        <v>0</v>
      </c>
      <c r="K75" s="108">
        <v>0</v>
      </c>
      <c r="L75" s="108">
        <v>0</v>
      </c>
      <c r="M75" s="108">
        <v>0</v>
      </c>
      <c r="N75" s="108">
        <v>0</v>
      </c>
      <c r="O75" s="108">
        <v>0</v>
      </c>
      <c r="P75" s="108">
        <v>0</v>
      </c>
      <c r="Q75" s="108">
        <v>0</v>
      </c>
      <c r="R75" s="108">
        <v>0</v>
      </c>
      <c r="S75" s="108">
        <v>0</v>
      </c>
      <c r="T75" s="108">
        <v>0</v>
      </c>
      <c r="U75" s="108">
        <v>0</v>
      </c>
      <c r="V75" s="108">
        <v>0</v>
      </c>
    </row>
    <row r="76" spans="1:22" ht="15" customHeight="1">
      <c r="A76" s="97" t="s">
        <v>145</v>
      </c>
      <c r="C76" s="98">
        <f t="shared" si="1"/>
        <v>0.64499999999999991</v>
      </c>
      <c r="E76" s="97">
        <v>1</v>
      </c>
      <c r="F76" s="97" t="s">
        <v>69</v>
      </c>
      <c r="G76" s="99">
        <v>0.64499999999999991</v>
      </c>
      <c r="H76" s="97">
        <v>600</v>
      </c>
      <c r="I76" s="108">
        <v>0</v>
      </c>
      <c r="J76" s="108">
        <v>0</v>
      </c>
      <c r="K76" s="108">
        <v>0</v>
      </c>
      <c r="L76" s="108">
        <v>0</v>
      </c>
      <c r="M76" s="108">
        <v>0</v>
      </c>
      <c r="N76" s="108">
        <v>0</v>
      </c>
      <c r="O76" s="108">
        <v>0</v>
      </c>
      <c r="P76" s="108">
        <v>0</v>
      </c>
      <c r="Q76" s="108">
        <v>0</v>
      </c>
      <c r="R76" s="108">
        <v>0</v>
      </c>
      <c r="S76" s="108">
        <v>0</v>
      </c>
      <c r="T76" s="108">
        <v>0</v>
      </c>
      <c r="U76" s="108">
        <v>0</v>
      </c>
      <c r="V76" s="108">
        <v>0</v>
      </c>
    </row>
    <row r="77" spans="1:22" ht="15" customHeight="1">
      <c r="A77" s="97" t="s">
        <v>146</v>
      </c>
      <c r="B77" s="97" t="s">
        <v>23</v>
      </c>
      <c r="C77" s="98">
        <f t="shared" si="1"/>
        <v>0.43</v>
      </c>
      <c r="E77" s="97">
        <v>1</v>
      </c>
      <c r="F77" s="97" t="s">
        <v>69</v>
      </c>
      <c r="G77" s="99">
        <v>0.43</v>
      </c>
      <c r="H77" s="97">
        <v>580</v>
      </c>
      <c r="I77" s="108">
        <v>0</v>
      </c>
      <c r="J77" s="108">
        <v>0</v>
      </c>
      <c r="K77" s="108">
        <v>0</v>
      </c>
      <c r="L77" s="108">
        <v>0</v>
      </c>
      <c r="M77" s="108">
        <v>0</v>
      </c>
      <c r="N77" s="108">
        <v>0</v>
      </c>
      <c r="O77" s="108">
        <v>0</v>
      </c>
      <c r="P77" s="108">
        <v>0</v>
      </c>
      <c r="Q77" s="108">
        <v>0</v>
      </c>
      <c r="R77" s="108">
        <v>0</v>
      </c>
      <c r="S77" s="108">
        <v>0</v>
      </c>
      <c r="T77" s="108">
        <v>0</v>
      </c>
      <c r="U77" s="108">
        <v>0</v>
      </c>
      <c r="V77" s="108">
        <v>0</v>
      </c>
    </row>
    <row r="78" spans="1:22" ht="15" customHeight="1">
      <c r="A78" s="97" t="s">
        <v>147</v>
      </c>
      <c r="C78" s="98">
        <f t="shared" si="1"/>
        <v>1.9350000000000001</v>
      </c>
      <c r="E78" s="97">
        <v>1</v>
      </c>
      <c r="F78" s="97" t="s">
        <v>73</v>
      </c>
      <c r="G78" s="99">
        <v>1.9350000000000001</v>
      </c>
      <c r="H78" s="97">
        <v>410</v>
      </c>
      <c r="I78" s="108">
        <v>0</v>
      </c>
      <c r="J78" s="108">
        <v>0</v>
      </c>
      <c r="K78" s="108">
        <v>0</v>
      </c>
      <c r="L78" s="108">
        <v>0</v>
      </c>
      <c r="M78" s="108">
        <v>0</v>
      </c>
      <c r="N78" s="108">
        <v>0</v>
      </c>
      <c r="O78" s="108">
        <v>0</v>
      </c>
      <c r="P78" s="108">
        <v>0</v>
      </c>
      <c r="Q78" s="108">
        <v>0</v>
      </c>
      <c r="R78" s="108">
        <v>0</v>
      </c>
      <c r="S78" s="108">
        <v>0</v>
      </c>
      <c r="T78" s="108">
        <v>0</v>
      </c>
      <c r="U78" s="108">
        <v>0</v>
      </c>
      <c r="V78" s="108">
        <v>0</v>
      </c>
    </row>
    <row r="79" spans="1:22" ht="15" customHeight="1">
      <c r="A79" s="97" t="s">
        <v>148</v>
      </c>
      <c r="C79" s="98">
        <f t="shared" si="1"/>
        <v>1.8274999999999999</v>
      </c>
      <c r="E79" s="97">
        <v>1</v>
      </c>
      <c r="F79" s="97" t="s">
        <v>73</v>
      </c>
      <c r="G79" s="99">
        <v>1.8274999999999999</v>
      </c>
      <c r="H79" s="97">
        <v>410</v>
      </c>
      <c r="I79" s="108">
        <v>0</v>
      </c>
      <c r="J79" s="108">
        <v>0</v>
      </c>
      <c r="K79" s="108">
        <v>0</v>
      </c>
      <c r="L79" s="108">
        <v>0</v>
      </c>
      <c r="M79" s="108">
        <v>0</v>
      </c>
      <c r="N79" s="108">
        <v>0</v>
      </c>
      <c r="O79" s="108">
        <v>0</v>
      </c>
      <c r="P79" s="108">
        <v>0</v>
      </c>
      <c r="Q79" s="108">
        <v>0</v>
      </c>
      <c r="R79" s="108">
        <v>0</v>
      </c>
      <c r="S79" s="108">
        <v>0</v>
      </c>
      <c r="T79" s="108">
        <v>0</v>
      </c>
      <c r="U79" s="108">
        <v>0</v>
      </c>
      <c r="V79" s="108">
        <v>0</v>
      </c>
    </row>
    <row r="80" spans="1:22" ht="15" customHeight="1">
      <c r="A80" s="97" t="s">
        <v>149</v>
      </c>
      <c r="B80" s="97" t="s">
        <v>23</v>
      </c>
      <c r="C80" s="98">
        <f t="shared" si="1"/>
        <v>6.4499999999999993</v>
      </c>
      <c r="E80" s="97">
        <v>1</v>
      </c>
      <c r="F80" s="97" t="s">
        <v>73</v>
      </c>
      <c r="G80" s="99">
        <v>6.4499999999999993</v>
      </c>
      <c r="H80" s="97">
        <v>1333</v>
      </c>
      <c r="I80" s="108">
        <v>0</v>
      </c>
      <c r="J80" s="108">
        <v>0</v>
      </c>
      <c r="K80" s="108">
        <v>0</v>
      </c>
      <c r="L80" s="108">
        <v>0</v>
      </c>
      <c r="M80" s="108">
        <v>0</v>
      </c>
      <c r="N80" s="108">
        <v>0</v>
      </c>
      <c r="O80" s="108">
        <v>0</v>
      </c>
      <c r="P80" s="108">
        <v>0</v>
      </c>
      <c r="Q80" s="108">
        <v>0</v>
      </c>
      <c r="R80" s="108">
        <v>0</v>
      </c>
      <c r="S80" s="108">
        <v>0</v>
      </c>
      <c r="T80" s="108">
        <v>0</v>
      </c>
      <c r="U80" s="108">
        <v>0</v>
      </c>
      <c r="V80" s="108">
        <v>0</v>
      </c>
    </row>
    <row r="81" spans="1:22" ht="15" customHeight="1">
      <c r="A81" s="97" t="s">
        <v>150</v>
      </c>
      <c r="C81" s="98">
        <f t="shared" si="1"/>
        <v>2.7949999999999999</v>
      </c>
      <c r="E81" s="97">
        <v>1</v>
      </c>
      <c r="F81" s="97" t="s">
        <v>73</v>
      </c>
      <c r="G81" s="99">
        <v>2.7949999999999999</v>
      </c>
      <c r="H81" s="97">
        <v>750</v>
      </c>
      <c r="I81" s="108">
        <v>0</v>
      </c>
      <c r="J81" s="108">
        <v>0</v>
      </c>
      <c r="K81" s="108">
        <v>0</v>
      </c>
      <c r="L81" s="108">
        <v>0</v>
      </c>
      <c r="M81" s="108">
        <v>0</v>
      </c>
      <c r="N81" s="108">
        <v>0</v>
      </c>
      <c r="O81" s="108">
        <v>0</v>
      </c>
      <c r="P81" s="108">
        <v>0</v>
      </c>
      <c r="Q81" s="108">
        <v>0</v>
      </c>
      <c r="R81" s="108">
        <v>0</v>
      </c>
      <c r="S81" s="108">
        <v>0</v>
      </c>
      <c r="T81" s="108">
        <v>0</v>
      </c>
      <c r="U81" s="108">
        <v>0</v>
      </c>
      <c r="V81" s="108">
        <v>0</v>
      </c>
    </row>
    <row r="82" spans="1:22" ht="15" customHeight="1">
      <c r="A82" s="97" t="s">
        <v>151</v>
      </c>
      <c r="C82" s="98">
        <f t="shared" si="1"/>
        <v>1.5049999999999999</v>
      </c>
      <c r="E82" s="97">
        <v>1</v>
      </c>
      <c r="F82" s="97" t="s">
        <v>73</v>
      </c>
      <c r="G82" s="99">
        <v>1.5049999999999999</v>
      </c>
      <c r="H82" s="97">
        <v>770</v>
      </c>
      <c r="I82" s="108">
        <v>0</v>
      </c>
      <c r="J82" s="108">
        <v>0</v>
      </c>
      <c r="K82" s="108">
        <v>0</v>
      </c>
      <c r="L82" s="108">
        <v>0</v>
      </c>
      <c r="M82" s="108">
        <v>0</v>
      </c>
      <c r="N82" s="108">
        <v>0</v>
      </c>
      <c r="O82" s="108">
        <v>0</v>
      </c>
      <c r="P82" s="108">
        <v>0</v>
      </c>
      <c r="Q82" s="108">
        <v>0</v>
      </c>
      <c r="R82" s="108">
        <v>0</v>
      </c>
      <c r="S82" s="108">
        <v>0</v>
      </c>
      <c r="T82" s="108">
        <v>0</v>
      </c>
      <c r="U82" s="108">
        <v>0</v>
      </c>
      <c r="V82" s="108">
        <v>0</v>
      </c>
    </row>
    <row r="83" spans="1:22" ht="15" customHeight="1">
      <c r="A83" s="97" t="s">
        <v>152</v>
      </c>
      <c r="C83" s="98">
        <f t="shared" si="1"/>
        <v>1.3975</v>
      </c>
      <c r="E83" s="97">
        <v>1</v>
      </c>
      <c r="F83" s="97" t="s">
        <v>69</v>
      </c>
      <c r="G83" s="99">
        <v>1.3975</v>
      </c>
      <c r="H83" s="97">
        <v>480</v>
      </c>
      <c r="I83" s="108">
        <v>0</v>
      </c>
      <c r="J83" s="108">
        <v>0</v>
      </c>
      <c r="K83" s="108">
        <v>0</v>
      </c>
      <c r="L83" s="108">
        <v>0</v>
      </c>
      <c r="M83" s="108">
        <v>0</v>
      </c>
      <c r="N83" s="108">
        <v>0</v>
      </c>
      <c r="O83" s="108">
        <v>0</v>
      </c>
      <c r="P83" s="108">
        <v>0</v>
      </c>
      <c r="Q83" s="108">
        <v>0</v>
      </c>
      <c r="R83" s="108">
        <v>0</v>
      </c>
      <c r="S83" s="108">
        <v>0</v>
      </c>
      <c r="T83" s="108">
        <v>0</v>
      </c>
      <c r="U83" s="108">
        <v>0</v>
      </c>
      <c r="V83" s="108">
        <v>0</v>
      </c>
    </row>
    <row r="84" spans="1:22" ht="15" customHeight="1">
      <c r="A84" s="97" t="s">
        <v>153</v>
      </c>
      <c r="B84" s="97" t="s">
        <v>23</v>
      </c>
      <c r="C84" s="98">
        <f t="shared" si="1"/>
        <v>1.72</v>
      </c>
      <c r="E84" s="97">
        <v>1</v>
      </c>
      <c r="F84" s="97" t="s">
        <v>69</v>
      </c>
      <c r="G84" s="99">
        <v>1.72</v>
      </c>
      <c r="H84" s="97">
        <v>500</v>
      </c>
      <c r="I84" s="108">
        <v>0</v>
      </c>
      <c r="J84" s="108">
        <v>0</v>
      </c>
      <c r="K84" s="108">
        <v>0</v>
      </c>
      <c r="L84" s="108">
        <v>0</v>
      </c>
      <c r="M84" s="108">
        <v>0</v>
      </c>
      <c r="N84" s="108">
        <v>0</v>
      </c>
      <c r="O84" s="108">
        <v>0</v>
      </c>
      <c r="P84" s="108">
        <v>0</v>
      </c>
      <c r="Q84" s="108">
        <v>0</v>
      </c>
      <c r="R84" s="108">
        <v>0</v>
      </c>
      <c r="S84" s="108">
        <v>0</v>
      </c>
      <c r="T84" s="108">
        <v>0</v>
      </c>
      <c r="U84" s="108">
        <v>0</v>
      </c>
      <c r="V84" s="108">
        <v>0</v>
      </c>
    </row>
    <row r="85" spans="1:22" ht="15" customHeight="1">
      <c r="A85" s="97" t="s">
        <v>154</v>
      </c>
      <c r="C85" s="98">
        <f t="shared" si="1"/>
        <v>1.72</v>
      </c>
      <c r="E85" s="97">
        <v>1</v>
      </c>
      <c r="F85" s="97" t="s">
        <v>73</v>
      </c>
      <c r="G85" s="99">
        <v>1.72</v>
      </c>
      <c r="H85" s="97">
        <v>208</v>
      </c>
      <c r="I85" s="108">
        <v>0</v>
      </c>
      <c r="J85" s="108">
        <v>0</v>
      </c>
      <c r="K85" s="108">
        <v>0</v>
      </c>
      <c r="L85" s="108">
        <v>0</v>
      </c>
      <c r="M85" s="108">
        <v>0</v>
      </c>
      <c r="N85" s="108">
        <v>0</v>
      </c>
      <c r="O85" s="108">
        <v>0</v>
      </c>
      <c r="P85" s="108">
        <v>0</v>
      </c>
      <c r="Q85" s="108">
        <v>0</v>
      </c>
      <c r="R85" s="108">
        <v>0</v>
      </c>
      <c r="S85" s="108">
        <v>0</v>
      </c>
      <c r="T85" s="108">
        <v>0</v>
      </c>
      <c r="U85" s="108">
        <v>0</v>
      </c>
      <c r="V85" s="108">
        <v>0</v>
      </c>
    </row>
    <row r="86" spans="1:22" ht="15" customHeight="1">
      <c r="A86" s="97" t="s">
        <v>155</v>
      </c>
      <c r="B86" s="97" t="s">
        <v>23</v>
      </c>
      <c r="C86" s="98">
        <f t="shared" si="1"/>
        <v>0.37624999999999997</v>
      </c>
      <c r="E86" s="97">
        <v>1</v>
      </c>
      <c r="F86" s="97" t="s">
        <v>69</v>
      </c>
      <c r="G86" s="99">
        <v>0.37624999999999997</v>
      </c>
      <c r="H86" s="97">
        <v>460</v>
      </c>
      <c r="I86" s="108">
        <v>0</v>
      </c>
      <c r="J86" s="108">
        <v>0</v>
      </c>
      <c r="K86" s="108">
        <v>0</v>
      </c>
      <c r="L86" s="108">
        <v>0</v>
      </c>
      <c r="M86" s="108">
        <v>0</v>
      </c>
      <c r="N86" s="108">
        <v>0</v>
      </c>
      <c r="O86" s="108">
        <v>0</v>
      </c>
      <c r="P86" s="108">
        <v>0</v>
      </c>
      <c r="Q86" s="108">
        <v>0</v>
      </c>
      <c r="R86" s="108">
        <v>0</v>
      </c>
      <c r="S86" s="108">
        <v>0</v>
      </c>
      <c r="T86" s="108">
        <v>0</v>
      </c>
      <c r="U86" s="108">
        <v>0</v>
      </c>
      <c r="V86" s="108">
        <v>0</v>
      </c>
    </row>
    <row r="87" spans="1:22" ht="15" customHeight="1">
      <c r="A87" s="97" t="s">
        <v>156</v>
      </c>
      <c r="B87" s="97" t="s">
        <v>23</v>
      </c>
      <c r="C87" s="98">
        <f t="shared" si="1"/>
        <v>2.3650000000000002</v>
      </c>
      <c r="E87" s="97">
        <v>1</v>
      </c>
      <c r="F87" s="97" t="s">
        <v>69</v>
      </c>
      <c r="G87" s="99">
        <v>2.3650000000000002</v>
      </c>
      <c r="H87" s="97">
        <v>130</v>
      </c>
      <c r="I87" s="108">
        <v>0</v>
      </c>
      <c r="J87" s="108">
        <v>0</v>
      </c>
      <c r="K87" s="108">
        <v>0</v>
      </c>
      <c r="L87" s="108">
        <v>0</v>
      </c>
      <c r="M87" s="108">
        <v>0</v>
      </c>
      <c r="N87" s="108">
        <v>0</v>
      </c>
      <c r="O87" s="108">
        <v>0</v>
      </c>
      <c r="P87" s="108">
        <v>0</v>
      </c>
      <c r="Q87" s="108">
        <v>0</v>
      </c>
      <c r="R87" s="108">
        <v>0</v>
      </c>
      <c r="S87" s="108">
        <v>0</v>
      </c>
      <c r="T87" s="108">
        <v>0</v>
      </c>
      <c r="U87" s="108">
        <v>0</v>
      </c>
      <c r="V87" s="108">
        <v>0</v>
      </c>
    </row>
    <row r="88" spans="1:22" ht="15" customHeight="1">
      <c r="A88" s="97" t="s">
        <v>157</v>
      </c>
      <c r="B88" s="97" t="s">
        <v>23</v>
      </c>
      <c r="C88" s="98">
        <f t="shared" si="1"/>
        <v>1.9350000000000001</v>
      </c>
      <c r="E88" s="97">
        <v>1</v>
      </c>
      <c r="F88" s="97" t="s">
        <v>69</v>
      </c>
      <c r="G88" s="99">
        <v>1.9350000000000001</v>
      </c>
      <c r="H88" s="97">
        <v>230</v>
      </c>
      <c r="I88" s="108">
        <v>0</v>
      </c>
      <c r="J88" s="108">
        <v>0</v>
      </c>
      <c r="K88" s="108">
        <v>0</v>
      </c>
      <c r="L88" s="108">
        <v>0</v>
      </c>
      <c r="M88" s="108">
        <v>0</v>
      </c>
      <c r="N88" s="108">
        <v>0</v>
      </c>
      <c r="O88" s="108">
        <v>0</v>
      </c>
      <c r="P88" s="108">
        <v>0</v>
      </c>
      <c r="Q88" s="108">
        <v>0</v>
      </c>
      <c r="R88" s="108">
        <v>0</v>
      </c>
      <c r="S88" s="108">
        <v>0</v>
      </c>
      <c r="T88" s="108">
        <v>0</v>
      </c>
      <c r="U88" s="108">
        <v>0</v>
      </c>
      <c r="V88" s="108">
        <v>0</v>
      </c>
    </row>
    <row r="89" spans="1:22">
      <c r="A89" s="97" t="s">
        <v>158</v>
      </c>
      <c r="C89" s="98">
        <f t="shared" si="1"/>
        <v>0.86</v>
      </c>
      <c r="E89" s="97">
        <v>1</v>
      </c>
      <c r="F89" s="97" t="s">
        <v>69</v>
      </c>
      <c r="G89" s="99">
        <v>0.86</v>
      </c>
      <c r="H89" s="97">
        <v>160</v>
      </c>
      <c r="I89" s="108">
        <v>0</v>
      </c>
      <c r="J89" s="108">
        <v>0</v>
      </c>
      <c r="K89" s="108">
        <v>0</v>
      </c>
      <c r="L89" s="108">
        <v>0</v>
      </c>
      <c r="M89" s="108">
        <v>0</v>
      </c>
      <c r="N89" s="108">
        <v>0</v>
      </c>
      <c r="O89" s="108">
        <v>0</v>
      </c>
      <c r="P89" s="108">
        <v>0</v>
      </c>
      <c r="Q89" s="108">
        <v>0</v>
      </c>
      <c r="R89" s="108">
        <v>0</v>
      </c>
      <c r="S89" s="108">
        <v>0</v>
      </c>
      <c r="T89" s="108">
        <v>0</v>
      </c>
      <c r="U89" s="108">
        <v>0</v>
      </c>
      <c r="V89" s="108">
        <v>0</v>
      </c>
    </row>
    <row r="90" spans="1:22" ht="15" customHeight="1">
      <c r="A90" s="97" t="s">
        <v>159</v>
      </c>
      <c r="B90" s="97" t="s">
        <v>82</v>
      </c>
      <c r="C90" s="98">
        <f t="shared" si="1"/>
        <v>20.639999999999997</v>
      </c>
      <c r="E90" s="97">
        <v>0.125</v>
      </c>
      <c r="F90" s="97" t="s">
        <v>73</v>
      </c>
      <c r="G90" s="99">
        <v>2.5799999999999996</v>
      </c>
      <c r="H90" s="97">
        <v>520</v>
      </c>
      <c r="I90" s="108">
        <v>0</v>
      </c>
      <c r="J90" s="108">
        <v>0</v>
      </c>
      <c r="K90" s="108">
        <v>0</v>
      </c>
      <c r="L90" s="108">
        <v>0</v>
      </c>
      <c r="M90" s="108">
        <v>0</v>
      </c>
      <c r="N90" s="108">
        <v>0</v>
      </c>
      <c r="O90" s="108">
        <v>0</v>
      </c>
      <c r="P90" s="108">
        <v>0</v>
      </c>
      <c r="Q90" s="108">
        <v>0</v>
      </c>
      <c r="R90" s="108">
        <v>0</v>
      </c>
      <c r="S90" s="108">
        <v>0</v>
      </c>
      <c r="T90" s="108">
        <v>0</v>
      </c>
      <c r="U90" s="108">
        <v>0</v>
      </c>
      <c r="V90" s="108">
        <v>0</v>
      </c>
    </row>
    <row r="91" spans="1:22" ht="15" customHeight="1">
      <c r="A91" s="97" t="s">
        <v>160</v>
      </c>
      <c r="C91" s="98">
        <f t="shared" si="1"/>
        <v>3.6549999999999998</v>
      </c>
      <c r="E91" s="97">
        <v>1</v>
      </c>
      <c r="F91" s="97" t="s">
        <v>73</v>
      </c>
      <c r="G91" s="99">
        <v>3.6549999999999998</v>
      </c>
      <c r="H91" s="97">
        <v>310</v>
      </c>
      <c r="I91" s="108">
        <v>0</v>
      </c>
      <c r="J91" s="108">
        <v>0</v>
      </c>
      <c r="K91" s="108">
        <v>0</v>
      </c>
      <c r="L91" s="108">
        <v>0</v>
      </c>
      <c r="M91" s="108">
        <v>0</v>
      </c>
      <c r="N91" s="108">
        <v>0</v>
      </c>
      <c r="O91" s="108">
        <v>0</v>
      </c>
      <c r="P91" s="108">
        <v>0</v>
      </c>
      <c r="Q91" s="108">
        <v>0</v>
      </c>
      <c r="R91" s="108">
        <v>0</v>
      </c>
      <c r="S91" s="108">
        <v>0</v>
      </c>
      <c r="T91" s="108">
        <v>0</v>
      </c>
      <c r="U91" s="108">
        <v>0</v>
      </c>
      <c r="V91" s="108">
        <v>0</v>
      </c>
    </row>
    <row r="92" spans="1:22" ht="15" customHeight="1">
      <c r="A92" s="97" t="s">
        <v>161</v>
      </c>
      <c r="C92" s="98">
        <f t="shared" si="1"/>
        <v>24.08</v>
      </c>
      <c r="E92" s="97">
        <v>0.125</v>
      </c>
      <c r="F92" s="97" t="s">
        <v>73</v>
      </c>
      <c r="G92" s="99">
        <v>3.01</v>
      </c>
      <c r="H92" s="97">
        <v>560</v>
      </c>
      <c r="I92" s="108">
        <v>0</v>
      </c>
      <c r="J92" s="108">
        <v>0</v>
      </c>
      <c r="K92" s="108">
        <v>0</v>
      </c>
      <c r="L92" s="108">
        <v>0</v>
      </c>
      <c r="M92" s="108">
        <v>0</v>
      </c>
      <c r="N92" s="108">
        <v>0</v>
      </c>
      <c r="O92" s="108">
        <v>0</v>
      </c>
      <c r="P92" s="108">
        <v>0</v>
      </c>
      <c r="Q92" s="108">
        <v>0</v>
      </c>
      <c r="R92" s="108">
        <v>0</v>
      </c>
      <c r="S92" s="108">
        <v>0</v>
      </c>
      <c r="T92" s="108">
        <v>0</v>
      </c>
      <c r="U92" s="108">
        <v>0</v>
      </c>
      <c r="V92" s="108">
        <v>0</v>
      </c>
    </row>
    <row r="93" spans="1:22" ht="15" customHeight="1">
      <c r="A93" s="97" t="s">
        <v>162</v>
      </c>
      <c r="B93" s="97" t="s">
        <v>23</v>
      </c>
      <c r="C93" s="98">
        <f t="shared" si="1"/>
        <v>1.6124999999999998</v>
      </c>
      <c r="E93" s="97">
        <v>1</v>
      </c>
      <c r="F93" s="97" t="s">
        <v>73</v>
      </c>
      <c r="G93" s="99">
        <v>1.6124999999999998</v>
      </c>
      <c r="H93" s="97">
        <v>364</v>
      </c>
      <c r="I93" s="108">
        <v>0</v>
      </c>
      <c r="J93" s="108">
        <v>0</v>
      </c>
      <c r="K93" s="108">
        <v>0</v>
      </c>
      <c r="L93" s="108">
        <v>0</v>
      </c>
      <c r="M93" s="108">
        <v>0</v>
      </c>
      <c r="N93" s="108">
        <v>0</v>
      </c>
      <c r="O93" s="108">
        <v>0</v>
      </c>
      <c r="P93" s="108">
        <v>0</v>
      </c>
      <c r="Q93" s="108">
        <v>0</v>
      </c>
      <c r="R93" s="108">
        <v>0</v>
      </c>
      <c r="S93" s="108">
        <v>0</v>
      </c>
      <c r="T93" s="108">
        <v>0</v>
      </c>
      <c r="U93" s="108">
        <v>0</v>
      </c>
      <c r="V93" s="108">
        <v>0</v>
      </c>
    </row>
    <row r="94" spans="1:22" ht="15" customHeight="1">
      <c r="A94" s="97" t="s">
        <v>163</v>
      </c>
      <c r="B94" s="97" t="s">
        <v>23</v>
      </c>
      <c r="C94" s="98">
        <f t="shared" si="1"/>
        <v>3.2249999999999996</v>
      </c>
      <c r="E94" s="97">
        <v>1</v>
      </c>
      <c r="F94" s="97" t="s">
        <v>73</v>
      </c>
      <c r="G94" s="99">
        <v>3.2249999999999996</v>
      </c>
      <c r="H94" s="97">
        <v>3180</v>
      </c>
      <c r="I94" s="108">
        <v>0</v>
      </c>
      <c r="J94" s="108">
        <v>0</v>
      </c>
      <c r="K94" s="108">
        <v>0</v>
      </c>
      <c r="L94" s="108">
        <v>0</v>
      </c>
      <c r="M94" s="108">
        <v>0</v>
      </c>
      <c r="N94" s="108">
        <v>0</v>
      </c>
      <c r="O94" s="108">
        <v>0</v>
      </c>
      <c r="P94" s="108">
        <v>0</v>
      </c>
      <c r="Q94" s="108">
        <v>0</v>
      </c>
      <c r="R94" s="108">
        <v>0</v>
      </c>
      <c r="S94" s="108">
        <v>0</v>
      </c>
      <c r="T94" s="108">
        <v>0</v>
      </c>
      <c r="U94" s="108">
        <v>0</v>
      </c>
      <c r="V94" s="108">
        <v>0</v>
      </c>
    </row>
    <row r="95" spans="1:22" ht="15" customHeight="1">
      <c r="A95" s="97" t="s">
        <v>164</v>
      </c>
      <c r="B95" s="97" t="s">
        <v>23</v>
      </c>
      <c r="C95" s="98">
        <f t="shared" si="1"/>
        <v>11.824999999999999</v>
      </c>
      <c r="E95" s="97">
        <v>0.5</v>
      </c>
      <c r="F95" s="97" t="s">
        <v>73</v>
      </c>
      <c r="G95" s="99">
        <v>5.9124999999999996</v>
      </c>
      <c r="H95" s="97">
        <v>250</v>
      </c>
      <c r="I95" s="108">
        <v>0</v>
      </c>
      <c r="J95" s="108">
        <v>0</v>
      </c>
      <c r="K95" s="108">
        <v>0</v>
      </c>
      <c r="L95" s="108">
        <v>0</v>
      </c>
      <c r="M95" s="108">
        <v>0</v>
      </c>
      <c r="N95" s="108">
        <v>0</v>
      </c>
      <c r="O95" s="108">
        <v>0</v>
      </c>
      <c r="P95" s="108">
        <v>0</v>
      </c>
      <c r="Q95" s="108">
        <v>0</v>
      </c>
      <c r="R95" s="108">
        <v>0</v>
      </c>
      <c r="S95" s="108">
        <v>0</v>
      </c>
      <c r="T95" s="108">
        <v>0</v>
      </c>
      <c r="U95" s="108">
        <v>0</v>
      </c>
      <c r="V95" s="108">
        <v>0</v>
      </c>
    </row>
    <row r="96" spans="1:22" ht="15" customHeight="1">
      <c r="A96" s="97" t="s">
        <v>165</v>
      </c>
      <c r="B96" s="97" t="s">
        <v>23</v>
      </c>
      <c r="C96" s="98">
        <f t="shared" si="1"/>
        <v>0.96749999999999992</v>
      </c>
      <c r="E96" s="97">
        <v>5</v>
      </c>
      <c r="F96" s="97" t="s">
        <v>73</v>
      </c>
      <c r="G96" s="99">
        <v>4.8374999999999995</v>
      </c>
      <c r="H96" s="97">
        <v>790</v>
      </c>
      <c r="I96" s="108">
        <v>0</v>
      </c>
      <c r="J96" s="108">
        <v>0</v>
      </c>
      <c r="K96" s="108">
        <v>0</v>
      </c>
      <c r="L96" s="108">
        <v>0</v>
      </c>
      <c r="M96" s="108">
        <v>0</v>
      </c>
      <c r="N96" s="108">
        <v>0</v>
      </c>
      <c r="O96" s="108">
        <v>0</v>
      </c>
      <c r="P96" s="108">
        <v>0</v>
      </c>
      <c r="Q96" s="108">
        <v>0</v>
      </c>
      <c r="R96" s="108">
        <v>0</v>
      </c>
      <c r="S96" s="108">
        <v>0</v>
      </c>
      <c r="T96" s="108">
        <v>0</v>
      </c>
      <c r="U96" s="108">
        <v>0</v>
      </c>
      <c r="V96" s="108">
        <v>0</v>
      </c>
    </row>
    <row r="97" spans="1:22" ht="15" customHeight="1">
      <c r="A97" s="97" t="s">
        <v>166</v>
      </c>
      <c r="C97" s="98">
        <f t="shared" si="1"/>
        <v>21.499999999999996</v>
      </c>
      <c r="E97" s="97">
        <v>0.1</v>
      </c>
      <c r="F97" s="97" t="s">
        <v>73</v>
      </c>
      <c r="G97" s="99">
        <v>2.15</v>
      </c>
      <c r="H97" s="97">
        <v>151</v>
      </c>
      <c r="I97" s="108">
        <v>0</v>
      </c>
      <c r="J97" s="108">
        <v>0</v>
      </c>
      <c r="K97" s="108">
        <v>0</v>
      </c>
      <c r="L97" s="108">
        <v>0</v>
      </c>
      <c r="M97" s="108">
        <v>0</v>
      </c>
      <c r="N97" s="108">
        <v>0</v>
      </c>
      <c r="O97" s="108">
        <v>0</v>
      </c>
      <c r="P97" s="108">
        <v>0</v>
      </c>
      <c r="Q97" s="108">
        <v>0</v>
      </c>
      <c r="R97" s="108">
        <v>0</v>
      </c>
      <c r="S97" s="108">
        <v>0</v>
      </c>
      <c r="T97" s="108">
        <v>0</v>
      </c>
      <c r="U97" s="108">
        <v>0</v>
      </c>
      <c r="V97" s="108">
        <v>0</v>
      </c>
    </row>
    <row r="98" spans="1:22" ht="15" customHeight="1">
      <c r="A98" s="97" t="s">
        <v>167</v>
      </c>
      <c r="C98" s="98">
        <f t="shared" si="1"/>
        <v>21.499999999999996</v>
      </c>
      <c r="E98" s="97">
        <v>0.1</v>
      </c>
      <c r="F98" s="97" t="s">
        <v>73</v>
      </c>
      <c r="G98" s="99">
        <v>2.15</v>
      </c>
      <c r="H98" s="97">
        <v>3150</v>
      </c>
      <c r="I98" s="108">
        <v>0</v>
      </c>
      <c r="J98" s="108">
        <v>0</v>
      </c>
      <c r="K98" s="108">
        <v>0</v>
      </c>
      <c r="L98" s="108">
        <v>0</v>
      </c>
      <c r="M98" s="108">
        <v>0</v>
      </c>
      <c r="N98" s="108">
        <v>0</v>
      </c>
      <c r="O98" s="108">
        <v>0</v>
      </c>
      <c r="P98" s="108">
        <v>0</v>
      </c>
      <c r="Q98" s="108">
        <v>0</v>
      </c>
      <c r="R98" s="108">
        <v>0</v>
      </c>
      <c r="S98" s="108">
        <v>0</v>
      </c>
      <c r="T98" s="108">
        <v>0</v>
      </c>
      <c r="U98" s="108">
        <v>0</v>
      </c>
      <c r="V98" s="108">
        <v>0</v>
      </c>
    </row>
    <row r="99" spans="1:22" ht="15" customHeight="1">
      <c r="A99" s="97" t="s">
        <v>168</v>
      </c>
      <c r="C99" s="98">
        <f t="shared" si="1"/>
        <v>0.32249999999999995</v>
      </c>
      <c r="E99" s="97">
        <v>1</v>
      </c>
      <c r="F99" s="97" t="s">
        <v>69</v>
      </c>
      <c r="G99" s="99">
        <v>0.32249999999999995</v>
      </c>
      <c r="H99" s="97">
        <v>41</v>
      </c>
      <c r="I99" s="108">
        <v>0</v>
      </c>
      <c r="J99" s="108">
        <v>0</v>
      </c>
      <c r="K99" s="108">
        <v>0</v>
      </c>
      <c r="L99" s="108">
        <v>0</v>
      </c>
      <c r="M99" s="108">
        <v>0</v>
      </c>
      <c r="N99" s="108">
        <v>0</v>
      </c>
      <c r="O99" s="108">
        <v>0</v>
      </c>
      <c r="P99" s="108">
        <v>0</v>
      </c>
      <c r="Q99" s="108">
        <v>0</v>
      </c>
      <c r="R99" s="108">
        <v>0</v>
      </c>
      <c r="S99" s="108">
        <v>0</v>
      </c>
      <c r="T99" s="108">
        <v>0</v>
      </c>
      <c r="U99" s="108">
        <v>0</v>
      </c>
      <c r="V99" s="108">
        <v>0</v>
      </c>
    </row>
    <row r="100" spans="1:22" ht="15" customHeight="1">
      <c r="A100" s="97" t="s">
        <v>169</v>
      </c>
      <c r="B100" s="97" t="s">
        <v>23</v>
      </c>
      <c r="C100" s="98">
        <f t="shared" si="1"/>
        <v>1.5049999999999999</v>
      </c>
      <c r="E100" s="97">
        <v>1</v>
      </c>
      <c r="F100" s="97" t="s">
        <v>69</v>
      </c>
      <c r="G100" s="99">
        <v>1.5049999999999999</v>
      </c>
      <c r="H100" s="97">
        <v>270</v>
      </c>
      <c r="I100" s="108">
        <v>0</v>
      </c>
      <c r="J100" s="108">
        <v>0</v>
      </c>
      <c r="K100" s="108">
        <v>0</v>
      </c>
      <c r="L100" s="108">
        <v>0</v>
      </c>
      <c r="M100" s="108">
        <v>0</v>
      </c>
      <c r="N100" s="108">
        <v>0</v>
      </c>
      <c r="O100" s="108">
        <v>0</v>
      </c>
      <c r="P100" s="108">
        <v>0</v>
      </c>
      <c r="Q100" s="108">
        <v>0</v>
      </c>
      <c r="R100" s="108">
        <v>0</v>
      </c>
      <c r="S100" s="108">
        <v>0</v>
      </c>
      <c r="T100" s="108">
        <v>0</v>
      </c>
      <c r="U100" s="108">
        <v>0</v>
      </c>
      <c r="V100" s="108">
        <v>0</v>
      </c>
    </row>
    <row r="101" spans="1:22" ht="15" customHeight="1">
      <c r="A101" s="97" t="s">
        <v>170</v>
      </c>
      <c r="C101" s="98">
        <f t="shared" si="1"/>
        <v>0.75249999999999995</v>
      </c>
      <c r="E101" s="97">
        <v>1</v>
      </c>
      <c r="F101" s="97" t="s">
        <v>69</v>
      </c>
      <c r="G101" s="99">
        <v>0.75249999999999995</v>
      </c>
      <c r="H101" s="97">
        <v>320</v>
      </c>
      <c r="I101" s="108">
        <v>0</v>
      </c>
      <c r="J101" s="108">
        <v>0</v>
      </c>
      <c r="K101" s="108">
        <v>0</v>
      </c>
      <c r="L101" s="108">
        <v>0</v>
      </c>
      <c r="M101" s="108">
        <v>0</v>
      </c>
      <c r="N101" s="108">
        <v>0</v>
      </c>
      <c r="O101" s="108">
        <v>0</v>
      </c>
      <c r="P101" s="108">
        <v>0</v>
      </c>
      <c r="Q101" s="108">
        <v>0</v>
      </c>
      <c r="R101" s="108">
        <v>0</v>
      </c>
      <c r="S101" s="108">
        <v>0</v>
      </c>
      <c r="T101" s="108">
        <v>0</v>
      </c>
      <c r="U101" s="108">
        <v>0</v>
      </c>
      <c r="V101" s="108">
        <v>0</v>
      </c>
    </row>
    <row r="102" spans="1:22" ht="15" customHeight="1">
      <c r="A102" s="97" t="s">
        <v>171</v>
      </c>
      <c r="C102" s="98">
        <f t="shared" si="1"/>
        <v>3.6549999999999998</v>
      </c>
      <c r="E102" s="97">
        <v>1</v>
      </c>
      <c r="F102" s="97" t="s">
        <v>73</v>
      </c>
      <c r="G102" s="99">
        <v>3.6549999999999998</v>
      </c>
      <c r="H102" s="97">
        <v>25</v>
      </c>
      <c r="I102" s="108">
        <v>0</v>
      </c>
      <c r="J102" s="108">
        <v>0</v>
      </c>
      <c r="K102" s="108">
        <v>0</v>
      </c>
      <c r="L102" s="108">
        <v>0</v>
      </c>
      <c r="M102" s="108">
        <v>0</v>
      </c>
      <c r="N102" s="108">
        <v>0</v>
      </c>
      <c r="O102" s="108">
        <v>0</v>
      </c>
      <c r="P102" s="108">
        <v>0</v>
      </c>
      <c r="Q102" s="108">
        <v>0</v>
      </c>
      <c r="R102" s="108">
        <v>0</v>
      </c>
      <c r="S102" s="108">
        <v>0</v>
      </c>
      <c r="T102" s="108">
        <v>0</v>
      </c>
      <c r="U102" s="108">
        <v>0</v>
      </c>
      <c r="V102" s="108">
        <v>0</v>
      </c>
    </row>
    <row r="103" spans="1:22" ht="15" customHeight="1">
      <c r="A103" s="97" t="s">
        <v>172</v>
      </c>
      <c r="C103" s="98">
        <f t="shared" si="1"/>
        <v>1.9350000000000001</v>
      </c>
      <c r="E103" s="97">
        <v>1</v>
      </c>
      <c r="F103" s="97" t="s">
        <v>73</v>
      </c>
      <c r="G103" s="99">
        <v>1.9350000000000001</v>
      </c>
      <c r="H103" s="97">
        <v>2700</v>
      </c>
      <c r="I103" s="108">
        <v>0</v>
      </c>
      <c r="J103" s="108">
        <v>0</v>
      </c>
      <c r="K103" s="108">
        <v>0</v>
      </c>
      <c r="L103" s="108">
        <v>0</v>
      </c>
      <c r="M103" s="108">
        <v>0</v>
      </c>
      <c r="N103" s="108">
        <v>0</v>
      </c>
      <c r="O103" s="108">
        <v>0</v>
      </c>
      <c r="P103" s="108">
        <v>0</v>
      </c>
      <c r="Q103" s="108">
        <v>0</v>
      </c>
      <c r="R103" s="108">
        <v>0</v>
      </c>
      <c r="S103" s="108">
        <v>0</v>
      </c>
      <c r="T103" s="108">
        <v>0</v>
      </c>
      <c r="U103" s="108">
        <v>0</v>
      </c>
      <c r="V103" s="108">
        <v>0</v>
      </c>
    </row>
    <row r="104" spans="1:22" ht="15" customHeight="1">
      <c r="A104" s="97" t="s">
        <v>173</v>
      </c>
      <c r="C104" s="98">
        <f t="shared" si="1"/>
        <v>2.15</v>
      </c>
      <c r="E104" s="97">
        <v>1</v>
      </c>
      <c r="F104" s="97" t="s">
        <v>73</v>
      </c>
      <c r="G104" s="99">
        <v>2.15</v>
      </c>
      <c r="H104" s="97">
        <v>420</v>
      </c>
      <c r="I104" s="108">
        <v>0</v>
      </c>
      <c r="J104" s="108">
        <v>0</v>
      </c>
      <c r="K104" s="108">
        <v>0</v>
      </c>
      <c r="L104" s="108">
        <v>0</v>
      </c>
      <c r="M104" s="108">
        <v>0</v>
      </c>
      <c r="N104" s="108">
        <v>0</v>
      </c>
      <c r="O104" s="108">
        <v>0</v>
      </c>
      <c r="P104" s="108">
        <v>0</v>
      </c>
      <c r="Q104" s="108">
        <v>0</v>
      </c>
      <c r="R104" s="108">
        <v>0</v>
      </c>
      <c r="S104" s="108">
        <v>0</v>
      </c>
      <c r="T104" s="108">
        <v>0</v>
      </c>
      <c r="U104" s="108">
        <v>0</v>
      </c>
      <c r="V104" s="108">
        <v>0</v>
      </c>
    </row>
    <row r="105" spans="1:22" ht="15" customHeight="1">
      <c r="A105" s="97" t="s">
        <v>174</v>
      </c>
      <c r="C105" s="98">
        <v>1.9</v>
      </c>
      <c r="E105" s="97">
        <v>1</v>
      </c>
      <c r="F105" s="97" t="s">
        <v>73</v>
      </c>
      <c r="G105" s="99">
        <v>0.96750000000000003</v>
      </c>
      <c r="H105" s="97">
        <v>770</v>
      </c>
      <c r="I105" s="108">
        <v>0</v>
      </c>
      <c r="J105" s="108">
        <v>0</v>
      </c>
      <c r="K105" s="108">
        <v>0</v>
      </c>
      <c r="L105" s="108">
        <v>0</v>
      </c>
      <c r="M105" s="108">
        <v>0</v>
      </c>
      <c r="N105" s="108">
        <v>0</v>
      </c>
      <c r="O105" s="108">
        <v>0</v>
      </c>
      <c r="P105" s="108">
        <v>0</v>
      </c>
      <c r="Q105" s="108">
        <v>0</v>
      </c>
      <c r="R105" s="108">
        <v>0</v>
      </c>
      <c r="S105" s="108">
        <v>0</v>
      </c>
      <c r="T105" s="108">
        <v>0</v>
      </c>
      <c r="U105" s="108">
        <v>0</v>
      </c>
      <c r="V105" s="108">
        <v>0</v>
      </c>
    </row>
    <row r="106" spans="1:22" ht="15" customHeight="1">
      <c r="A106" s="97" t="s">
        <v>175</v>
      </c>
      <c r="C106" s="98">
        <v>0.9</v>
      </c>
      <c r="E106" s="97">
        <v>0.1</v>
      </c>
      <c r="F106" s="97" t="s">
        <v>73</v>
      </c>
      <c r="G106" s="99">
        <v>1.9350000000000001</v>
      </c>
      <c r="H106" s="97">
        <v>150</v>
      </c>
      <c r="I106" s="108">
        <v>0</v>
      </c>
      <c r="J106" s="108">
        <v>0</v>
      </c>
      <c r="K106" s="108">
        <v>0</v>
      </c>
      <c r="L106" s="108">
        <v>0</v>
      </c>
      <c r="M106" s="108">
        <v>0</v>
      </c>
      <c r="N106" s="108">
        <v>0</v>
      </c>
      <c r="O106" s="108">
        <v>0</v>
      </c>
      <c r="P106" s="108">
        <v>0</v>
      </c>
      <c r="Q106" s="108">
        <v>0</v>
      </c>
      <c r="R106" s="108">
        <v>0</v>
      </c>
      <c r="S106" s="108">
        <v>0</v>
      </c>
      <c r="T106" s="108">
        <v>0</v>
      </c>
      <c r="U106" s="108">
        <v>0</v>
      </c>
      <c r="V106" s="108">
        <v>0</v>
      </c>
    </row>
    <row r="107" spans="1:22" ht="15" customHeight="1">
      <c r="A107" s="97" t="s">
        <v>176</v>
      </c>
      <c r="C107" s="98">
        <f t="shared" ref="C107:C167" si="2">+G107/E107</f>
        <v>0.96750000000000003</v>
      </c>
      <c r="E107" s="97">
        <v>1</v>
      </c>
      <c r="F107" s="97" t="s">
        <v>73</v>
      </c>
      <c r="G107" s="99">
        <v>0.96750000000000003</v>
      </c>
      <c r="H107" s="97">
        <v>420</v>
      </c>
      <c r="I107" s="108">
        <v>0</v>
      </c>
      <c r="J107" s="108">
        <v>0</v>
      </c>
      <c r="K107" s="108">
        <v>0</v>
      </c>
      <c r="L107" s="108">
        <v>0</v>
      </c>
      <c r="M107" s="108">
        <v>0</v>
      </c>
      <c r="N107" s="108">
        <v>0</v>
      </c>
      <c r="O107" s="108">
        <v>0</v>
      </c>
      <c r="P107" s="108">
        <v>0</v>
      </c>
      <c r="Q107" s="108">
        <v>0</v>
      </c>
      <c r="R107" s="108">
        <v>0</v>
      </c>
      <c r="S107" s="108">
        <v>0</v>
      </c>
      <c r="T107" s="108">
        <v>0</v>
      </c>
      <c r="U107" s="108">
        <v>0</v>
      </c>
      <c r="V107" s="108">
        <v>0</v>
      </c>
    </row>
    <row r="108" spans="1:22" ht="15" customHeight="1">
      <c r="A108" s="97" t="s">
        <v>177</v>
      </c>
      <c r="B108" s="97" t="s">
        <v>23</v>
      </c>
      <c r="C108" s="98">
        <f t="shared" si="2"/>
        <v>15.288888888888888</v>
      </c>
      <c r="E108" s="97">
        <v>0.22500000000000001</v>
      </c>
      <c r="F108" s="97" t="s">
        <v>73</v>
      </c>
      <c r="G108" s="99">
        <v>3.44</v>
      </c>
      <c r="H108" s="97">
        <v>320</v>
      </c>
      <c r="I108" s="108">
        <v>0</v>
      </c>
      <c r="J108" s="108">
        <v>0</v>
      </c>
      <c r="K108" s="108">
        <v>0</v>
      </c>
      <c r="L108" s="108">
        <v>0</v>
      </c>
      <c r="M108" s="108">
        <v>0</v>
      </c>
      <c r="N108" s="108">
        <v>0</v>
      </c>
      <c r="O108" s="108">
        <v>0</v>
      </c>
      <c r="P108" s="108">
        <v>0</v>
      </c>
      <c r="Q108" s="108">
        <v>0</v>
      </c>
      <c r="R108" s="108">
        <v>0</v>
      </c>
      <c r="S108" s="108">
        <v>0</v>
      </c>
      <c r="T108" s="108">
        <v>0</v>
      </c>
      <c r="U108" s="108">
        <v>0</v>
      </c>
      <c r="V108" s="108">
        <v>0</v>
      </c>
    </row>
    <row r="109" spans="1:22" ht="15" customHeight="1">
      <c r="A109" s="97" t="s">
        <v>178</v>
      </c>
      <c r="B109" s="97" t="s">
        <v>23</v>
      </c>
      <c r="C109" s="98">
        <f t="shared" si="2"/>
        <v>8.6</v>
      </c>
      <c r="E109" s="97">
        <v>1</v>
      </c>
      <c r="F109" s="97" t="s">
        <v>73</v>
      </c>
      <c r="G109" s="99">
        <v>8.6</v>
      </c>
      <c r="H109" s="97">
        <v>340</v>
      </c>
      <c r="I109" s="108">
        <v>0</v>
      </c>
      <c r="J109" s="108">
        <v>0</v>
      </c>
      <c r="K109" s="108">
        <v>0</v>
      </c>
      <c r="L109" s="108">
        <v>0</v>
      </c>
      <c r="M109" s="108">
        <v>0</v>
      </c>
      <c r="N109" s="108">
        <v>0</v>
      </c>
      <c r="O109" s="108">
        <v>0</v>
      </c>
      <c r="P109" s="108">
        <v>0</v>
      </c>
      <c r="Q109" s="108">
        <v>0</v>
      </c>
      <c r="R109" s="108">
        <v>0</v>
      </c>
      <c r="S109" s="108">
        <v>0</v>
      </c>
      <c r="T109" s="108">
        <v>0</v>
      </c>
      <c r="U109" s="108">
        <v>0</v>
      </c>
      <c r="V109" s="108">
        <v>0</v>
      </c>
    </row>
    <row r="110" spans="1:22" ht="15" customHeight="1">
      <c r="A110" s="97" t="s">
        <v>179</v>
      </c>
      <c r="B110" s="97" t="s">
        <v>23</v>
      </c>
      <c r="C110" s="98">
        <f t="shared" si="2"/>
        <v>2.5799999999999996</v>
      </c>
      <c r="E110" s="97">
        <v>1</v>
      </c>
      <c r="F110" s="97" t="s">
        <v>73</v>
      </c>
      <c r="G110" s="99">
        <v>2.5799999999999996</v>
      </c>
      <c r="H110" s="97">
        <v>1150</v>
      </c>
      <c r="I110" s="108">
        <v>0</v>
      </c>
      <c r="J110" s="108">
        <v>0</v>
      </c>
      <c r="K110" s="108">
        <v>0</v>
      </c>
      <c r="L110" s="108">
        <v>0</v>
      </c>
      <c r="M110" s="108">
        <v>0</v>
      </c>
      <c r="N110" s="108">
        <v>0</v>
      </c>
      <c r="O110" s="108">
        <v>0</v>
      </c>
      <c r="P110" s="108">
        <v>0</v>
      </c>
      <c r="Q110" s="108">
        <v>0</v>
      </c>
      <c r="R110" s="108">
        <v>0</v>
      </c>
      <c r="S110" s="108">
        <v>0</v>
      </c>
      <c r="T110" s="108">
        <v>0</v>
      </c>
      <c r="U110" s="108">
        <v>0</v>
      </c>
      <c r="V110" s="108">
        <v>0</v>
      </c>
    </row>
    <row r="111" spans="1:22" ht="15" customHeight="1">
      <c r="A111" s="97" t="s">
        <v>180</v>
      </c>
      <c r="C111" s="98">
        <f t="shared" si="2"/>
        <v>19.349999999999998</v>
      </c>
      <c r="E111" s="97">
        <v>0.1</v>
      </c>
      <c r="F111" s="97" t="s">
        <v>73</v>
      </c>
      <c r="G111" s="99">
        <v>1.9350000000000001</v>
      </c>
      <c r="H111" s="97">
        <v>50</v>
      </c>
      <c r="I111" s="108">
        <v>0</v>
      </c>
      <c r="J111" s="108">
        <v>0</v>
      </c>
      <c r="K111" s="108">
        <v>0</v>
      </c>
      <c r="L111" s="108">
        <v>0</v>
      </c>
      <c r="M111" s="108">
        <v>0</v>
      </c>
      <c r="N111" s="108">
        <v>0</v>
      </c>
      <c r="O111" s="108">
        <v>0</v>
      </c>
      <c r="P111" s="108">
        <v>0</v>
      </c>
      <c r="Q111" s="108">
        <v>0</v>
      </c>
      <c r="R111" s="108">
        <v>0</v>
      </c>
      <c r="S111" s="108">
        <v>0</v>
      </c>
      <c r="T111" s="108">
        <v>0</v>
      </c>
      <c r="U111" s="108">
        <v>0</v>
      </c>
      <c r="V111" s="108">
        <v>0</v>
      </c>
    </row>
    <row r="112" spans="1:22" ht="15" customHeight="1">
      <c r="A112" s="97" t="s">
        <v>181</v>
      </c>
      <c r="C112" s="98">
        <f t="shared" si="2"/>
        <v>21.499999999999996</v>
      </c>
      <c r="E112" s="97">
        <v>0.1</v>
      </c>
      <c r="F112" s="97" t="s">
        <v>73</v>
      </c>
      <c r="G112" s="99">
        <v>2.15</v>
      </c>
      <c r="H112" s="97">
        <v>1000</v>
      </c>
      <c r="I112" s="108">
        <v>0</v>
      </c>
      <c r="J112" s="108">
        <v>0</v>
      </c>
      <c r="K112" s="108">
        <v>0</v>
      </c>
      <c r="L112" s="108">
        <v>0</v>
      </c>
      <c r="M112" s="108">
        <v>0</v>
      </c>
      <c r="N112" s="108">
        <v>0</v>
      </c>
      <c r="O112" s="108">
        <v>0</v>
      </c>
      <c r="P112" s="108">
        <v>0</v>
      </c>
      <c r="Q112" s="108">
        <v>0</v>
      </c>
      <c r="R112" s="108">
        <v>0</v>
      </c>
      <c r="S112" s="108">
        <v>0</v>
      </c>
      <c r="T112" s="108">
        <v>0</v>
      </c>
      <c r="U112" s="108">
        <v>0</v>
      </c>
      <c r="V112" s="108">
        <v>0</v>
      </c>
    </row>
    <row r="113" spans="1:22" ht="15" customHeight="1">
      <c r="A113" s="97" t="s">
        <v>182</v>
      </c>
      <c r="C113" s="98">
        <f t="shared" si="2"/>
        <v>2.3650000000000002</v>
      </c>
      <c r="E113" s="97">
        <v>1</v>
      </c>
      <c r="F113" s="97" t="s">
        <v>73</v>
      </c>
      <c r="G113" s="99">
        <v>2.3650000000000002</v>
      </c>
      <c r="H113" s="97">
        <v>180</v>
      </c>
      <c r="I113" s="108">
        <v>0</v>
      </c>
      <c r="J113" s="108">
        <v>0</v>
      </c>
      <c r="K113" s="108">
        <v>0</v>
      </c>
      <c r="L113" s="108">
        <v>0</v>
      </c>
      <c r="M113" s="108">
        <v>0</v>
      </c>
      <c r="N113" s="108">
        <v>0</v>
      </c>
      <c r="O113" s="108">
        <v>0</v>
      </c>
      <c r="P113" s="108">
        <v>0</v>
      </c>
      <c r="Q113" s="108">
        <v>0</v>
      </c>
      <c r="R113" s="108">
        <v>0</v>
      </c>
      <c r="S113" s="108">
        <v>0</v>
      </c>
      <c r="T113" s="108">
        <v>0</v>
      </c>
      <c r="U113" s="108">
        <v>0</v>
      </c>
      <c r="V113" s="108">
        <v>0</v>
      </c>
    </row>
    <row r="114" spans="1:22" ht="15" customHeight="1">
      <c r="A114" s="97" t="s">
        <v>183</v>
      </c>
      <c r="C114" s="98">
        <f t="shared" si="2"/>
        <v>1.1825000000000001</v>
      </c>
      <c r="E114" s="97">
        <v>1</v>
      </c>
      <c r="F114" s="97" t="s">
        <v>69</v>
      </c>
      <c r="G114" s="99">
        <v>1.1825000000000001</v>
      </c>
      <c r="H114" s="97">
        <v>280</v>
      </c>
      <c r="I114" s="108">
        <v>0</v>
      </c>
      <c r="J114" s="108">
        <v>0</v>
      </c>
      <c r="K114" s="108">
        <v>0</v>
      </c>
      <c r="L114" s="108">
        <v>0</v>
      </c>
      <c r="M114" s="108">
        <v>0</v>
      </c>
      <c r="N114" s="108">
        <v>0</v>
      </c>
      <c r="O114" s="108">
        <v>0</v>
      </c>
      <c r="P114" s="108">
        <v>0</v>
      </c>
      <c r="Q114" s="108">
        <v>0</v>
      </c>
      <c r="R114" s="108">
        <v>0</v>
      </c>
      <c r="S114" s="108">
        <v>0</v>
      </c>
      <c r="T114" s="108">
        <v>0</v>
      </c>
      <c r="U114" s="108">
        <v>0</v>
      </c>
      <c r="V114" s="108">
        <v>0</v>
      </c>
    </row>
    <row r="115" spans="1:22" ht="15" customHeight="1">
      <c r="A115" s="97" t="s">
        <v>184</v>
      </c>
      <c r="B115" s="97" t="s">
        <v>23</v>
      </c>
      <c r="C115" s="98">
        <f t="shared" si="2"/>
        <v>3.2249999999999996</v>
      </c>
      <c r="E115" s="97">
        <v>1</v>
      </c>
      <c r="F115" s="97" t="s">
        <v>73</v>
      </c>
      <c r="G115" s="99">
        <v>3.2249999999999996</v>
      </c>
      <c r="H115" s="97">
        <v>170</v>
      </c>
      <c r="I115" s="108">
        <v>0</v>
      </c>
      <c r="J115" s="108">
        <v>0</v>
      </c>
      <c r="K115" s="108">
        <v>0</v>
      </c>
      <c r="L115" s="108">
        <v>0</v>
      </c>
      <c r="M115" s="108">
        <v>0</v>
      </c>
      <c r="N115" s="108">
        <v>0</v>
      </c>
      <c r="O115" s="108">
        <v>0</v>
      </c>
      <c r="P115" s="108">
        <v>0</v>
      </c>
      <c r="Q115" s="108">
        <v>0</v>
      </c>
      <c r="R115" s="108">
        <v>0</v>
      </c>
      <c r="S115" s="108">
        <v>0</v>
      </c>
      <c r="T115" s="108">
        <v>0</v>
      </c>
      <c r="U115" s="108">
        <v>0</v>
      </c>
      <c r="V115" s="108">
        <v>0</v>
      </c>
    </row>
    <row r="116" spans="1:22" ht="15" customHeight="1">
      <c r="A116" s="97" t="s">
        <v>185</v>
      </c>
      <c r="C116" s="98">
        <f t="shared" si="2"/>
        <v>19.887499999999999</v>
      </c>
      <c r="E116" s="97">
        <v>1</v>
      </c>
      <c r="F116" s="97" t="s">
        <v>73</v>
      </c>
      <c r="G116" s="99">
        <v>19.887499999999999</v>
      </c>
      <c r="H116" s="97">
        <v>110</v>
      </c>
      <c r="I116" s="108">
        <v>0</v>
      </c>
      <c r="J116" s="108">
        <v>0</v>
      </c>
      <c r="K116" s="108">
        <v>0</v>
      </c>
      <c r="L116" s="108">
        <v>0</v>
      </c>
      <c r="M116" s="108">
        <v>0</v>
      </c>
      <c r="N116" s="108">
        <v>0</v>
      </c>
      <c r="O116" s="108">
        <v>0</v>
      </c>
      <c r="P116" s="108">
        <v>0</v>
      </c>
      <c r="Q116" s="108">
        <v>0</v>
      </c>
      <c r="R116" s="108">
        <v>0</v>
      </c>
      <c r="S116" s="108">
        <v>0</v>
      </c>
      <c r="T116" s="108">
        <v>0</v>
      </c>
      <c r="U116" s="108">
        <v>0</v>
      </c>
      <c r="V116" s="108">
        <v>0</v>
      </c>
    </row>
    <row r="117" spans="1:22" ht="15" customHeight="1">
      <c r="A117" s="97" t="s">
        <v>186</v>
      </c>
      <c r="C117" s="98">
        <f t="shared" si="2"/>
        <v>4.8374999999999995</v>
      </c>
      <c r="E117" s="97">
        <v>1</v>
      </c>
      <c r="F117" s="97" t="s">
        <v>69</v>
      </c>
      <c r="G117" s="99">
        <v>4.8374999999999995</v>
      </c>
      <c r="H117" s="97">
        <v>300</v>
      </c>
      <c r="I117" s="108">
        <v>0</v>
      </c>
      <c r="J117" s="108">
        <v>0</v>
      </c>
      <c r="K117" s="108">
        <v>0</v>
      </c>
      <c r="L117" s="108">
        <v>0</v>
      </c>
      <c r="M117" s="108">
        <v>0</v>
      </c>
      <c r="N117" s="108">
        <v>0</v>
      </c>
      <c r="O117" s="108">
        <v>0</v>
      </c>
      <c r="P117" s="108">
        <v>0</v>
      </c>
      <c r="Q117" s="108">
        <v>0</v>
      </c>
      <c r="R117" s="108">
        <v>0</v>
      </c>
      <c r="S117" s="108">
        <v>0</v>
      </c>
      <c r="T117" s="108">
        <v>0</v>
      </c>
      <c r="U117" s="108">
        <v>0</v>
      </c>
      <c r="V117" s="108">
        <v>0</v>
      </c>
    </row>
    <row r="118" spans="1:22" ht="15" customHeight="1">
      <c r="A118" s="97" t="s">
        <v>187</v>
      </c>
      <c r="B118" s="97" t="s">
        <v>23</v>
      </c>
      <c r="C118" s="98">
        <f t="shared" si="2"/>
        <v>2.15</v>
      </c>
      <c r="E118" s="97">
        <v>1</v>
      </c>
      <c r="F118" s="97" t="s">
        <v>73</v>
      </c>
      <c r="G118" s="99">
        <v>2.15</v>
      </c>
      <c r="H118" s="97">
        <v>240</v>
      </c>
      <c r="I118" s="108">
        <v>0</v>
      </c>
      <c r="J118" s="108">
        <v>0</v>
      </c>
      <c r="K118" s="108">
        <v>0</v>
      </c>
      <c r="L118" s="108">
        <v>0</v>
      </c>
      <c r="M118" s="108">
        <v>0</v>
      </c>
      <c r="N118" s="108">
        <v>0</v>
      </c>
      <c r="O118" s="108">
        <v>0</v>
      </c>
      <c r="P118" s="108">
        <v>0</v>
      </c>
      <c r="Q118" s="108">
        <v>0</v>
      </c>
      <c r="R118" s="108">
        <v>0</v>
      </c>
      <c r="S118" s="108">
        <v>0</v>
      </c>
      <c r="T118" s="108">
        <v>0</v>
      </c>
      <c r="U118" s="108">
        <v>0</v>
      </c>
      <c r="V118" s="108">
        <v>0</v>
      </c>
    </row>
    <row r="119" spans="1:22" ht="15" customHeight="1">
      <c r="A119" s="97" t="s">
        <v>188</v>
      </c>
      <c r="B119" s="97" t="s">
        <v>23</v>
      </c>
      <c r="C119" s="98">
        <f t="shared" si="2"/>
        <v>3.2249999999999996</v>
      </c>
      <c r="E119" s="97">
        <v>1</v>
      </c>
      <c r="F119" s="97" t="s">
        <v>73</v>
      </c>
      <c r="G119" s="99">
        <v>3.2249999999999996</v>
      </c>
      <c r="H119" s="97">
        <v>270</v>
      </c>
      <c r="I119" s="108">
        <v>0</v>
      </c>
      <c r="J119" s="108">
        <v>0</v>
      </c>
      <c r="K119" s="108">
        <v>0</v>
      </c>
      <c r="L119" s="108">
        <v>0</v>
      </c>
      <c r="M119" s="108">
        <v>0</v>
      </c>
      <c r="N119" s="108">
        <v>0</v>
      </c>
      <c r="O119" s="108">
        <v>0</v>
      </c>
      <c r="P119" s="108">
        <v>0</v>
      </c>
      <c r="Q119" s="108">
        <v>0</v>
      </c>
      <c r="R119" s="108">
        <v>0</v>
      </c>
      <c r="S119" s="108">
        <v>0</v>
      </c>
      <c r="T119" s="108">
        <v>0</v>
      </c>
      <c r="U119" s="108">
        <v>0</v>
      </c>
      <c r="V119" s="108">
        <v>0</v>
      </c>
    </row>
    <row r="120" spans="1:22" ht="15" customHeight="1">
      <c r="A120" s="97" t="s">
        <v>189</v>
      </c>
      <c r="C120" s="98">
        <f t="shared" si="2"/>
        <v>4.3</v>
      </c>
      <c r="E120" s="97">
        <v>1</v>
      </c>
      <c r="F120" s="97" t="s">
        <v>73</v>
      </c>
      <c r="G120" s="99">
        <v>4.3</v>
      </c>
      <c r="H120" s="97">
        <v>420</v>
      </c>
      <c r="I120" s="108">
        <v>0</v>
      </c>
      <c r="J120" s="108">
        <v>0</v>
      </c>
      <c r="K120" s="108">
        <v>0</v>
      </c>
      <c r="L120" s="108">
        <v>0</v>
      </c>
      <c r="M120" s="108">
        <v>0</v>
      </c>
      <c r="N120" s="108">
        <v>0</v>
      </c>
      <c r="O120" s="108">
        <v>0</v>
      </c>
      <c r="P120" s="108">
        <v>0</v>
      </c>
      <c r="Q120" s="108">
        <v>0</v>
      </c>
      <c r="R120" s="108">
        <v>0</v>
      </c>
      <c r="S120" s="108">
        <v>0</v>
      </c>
      <c r="T120" s="108">
        <v>0</v>
      </c>
      <c r="U120" s="108">
        <v>0</v>
      </c>
      <c r="V120" s="108">
        <v>0</v>
      </c>
    </row>
    <row r="121" spans="1:22" ht="15" customHeight="1">
      <c r="A121" s="97" t="s">
        <v>190</v>
      </c>
      <c r="C121" s="98">
        <f t="shared" si="2"/>
        <v>25.799999999999997</v>
      </c>
      <c r="E121" s="97">
        <v>1</v>
      </c>
      <c r="F121" s="97" t="s">
        <v>82</v>
      </c>
      <c r="G121" s="99">
        <v>25.799999999999997</v>
      </c>
      <c r="H121" s="97">
        <v>440</v>
      </c>
      <c r="I121" s="108">
        <v>0</v>
      </c>
      <c r="J121" s="108">
        <v>0</v>
      </c>
      <c r="K121" s="108">
        <v>0</v>
      </c>
      <c r="L121" s="108">
        <v>0</v>
      </c>
      <c r="M121" s="108">
        <v>0</v>
      </c>
      <c r="N121" s="108">
        <v>0</v>
      </c>
      <c r="O121" s="108">
        <v>0</v>
      </c>
      <c r="P121" s="108">
        <v>0</v>
      </c>
      <c r="Q121" s="108">
        <v>0</v>
      </c>
      <c r="R121" s="108">
        <v>0</v>
      </c>
      <c r="S121" s="108">
        <v>0</v>
      </c>
      <c r="T121" s="108">
        <v>0</v>
      </c>
      <c r="U121" s="108">
        <v>0</v>
      </c>
      <c r="V121" s="108">
        <v>0</v>
      </c>
    </row>
    <row r="122" spans="1:22" ht="15" customHeight="1">
      <c r="A122" s="97" t="s">
        <v>191</v>
      </c>
      <c r="B122" s="97" t="s">
        <v>23</v>
      </c>
      <c r="C122" s="98">
        <f t="shared" si="2"/>
        <v>0.82439062499999993</v>
      </c>
      <c r="E122" s="97">
        <v>16</v>
      </c>
      <c r="F122" s="97" t="s">
        <v>73</v>
      </c>
      <c r="G122" s="99">
        <v>13.190249999999999</v>
      </c>
      <c r="H122" s="97">
        <v>3438</v>
      </c>
      <c r="I122" s="108">
        <v>1</v>
      </c>
      <c r="J122" s="97">
        <v>0</v>
      </c>
      <c r="K122" s="97">
        <v>0</v>
      </c>
      <c r="L122" s="97">
        <v>0</v>
      </c>
      <c r="M122" s="97">
        <v>0</v>
      </c>
      <c r="N122" s="97">
        <v>0</v>
      </c>
      <c r="O122" s="97">
        <v>0</v>
      </c>
      <c r="P122" s="97">
        <v>0</v>
      </c>
      <c r="Q122" s="97">
        <v>0</v>
      </c>
      <c r="R122" s="97">
        <v>0</v>
      </c>
      <c r="S122" s="97">
        <v>0</v>
      </c>
      <c r="T122" s="97">
        <v>0</v>
      </c>
      <c r="U122" s="97">
        <v>0</v>
      </c>
      <c r="V122" s="97">
        <v>0</v>
      </c>
    </row>
    <row r="123" spans="1:22" ht="15" customHeight="1">
      <c r="A123" s="97" t="s">
        <v>192</v>
      </c>
      <c r="C123" s="98">
        <f t="shared" si="2"/>
        <v>8.0625</v>
      </c>
      <c r="E123" s="97">
        <v>0.6</v>
      </c>
      <c r="F123" s="97" t="s">
        <v>193</v>
      </c>
      <c r="G123" s="99">
        <v>4.8374999999999995</v>
      </c>
      <c r="H123" s="97">
        <v>8120</v>
      </c>
      <c r="I123" s="108">
        <v>0</v>
      </c>
      <c r="J123" s="97">
        <v>0</v>
      </c>
      <c r="K123" s="97">
        <v>0</v>
      </c>
      <c r="L123" s="97">
        <v>0</v>
      </c>
      <c r="M123" s="97">
        <v>0</v>
      </c>
      <c r="N123" s="97">
        <v>6</v>
      </c>
      <c r="O123" s="97">
        <v>0</v>
      </c>
      <c r="P123" s="97">
        <v>0</v>
      </c>
      <c r="Q123" s="97">
        <v>0</v>
      </c>
      <c r="R123" s="97">
        <v>0</v>
      </c>
      <c r="S123" s="97">
        <v>11</v>
      </c>
      <c r="T123" s="97">
        <v>0</v>
      </c>
      <c r="U123" s="97">
        <v>0</v>
      </c>
      <c r="V123" s="97">
        <v>0</v>
      </c>
    </row>
    <row r="124" spans="1:22" ht="15" customHeight="1">
      <c r="A124" s="97" t="s">
        <v>194</v>
      </c>
      <c r="B124" s="97" t="s">
        <v>23</v>
      </c>
      <c r="C124" s="98">
        <f t="shared" si="2"/>
        <v>5.7620000000000005</v>
      </c>
      <c r="E124" s="97">
        <v>1</v>
      </c>
      <c r="F124" s="97" t="s">
        <v>73</v>
      </c>
      <c r="G124" s="99">
        <v>5.7620000000000005</v>
      </c>
      <c r="H124" s="97">
        <v>5480</v>
      </c>
      <c r="I124" s="108">
        <v>0</v>
      </c>
      <c r="J124" s="97">
        <v>0</v>
      </c>
      <c r="K124" s="97">
        <v>0</v>
      </c>
      <c r="L124" s="97">
        <v>0</v>
      </c>
      <c r="M124" s="97">
        <v>0</v>
      </c>
      <c r="N124" s="97">
        <v>0</v>
      </c>
      <c r="O124" s="97">
        <v>0</v>
      </c>
      <c r="P124" s="97">
        <v>0</v>
      </c>
      <c r="Q124" s="97">
        <v>0</v>
      </c>
      <c r="R124" s="97">
        <v>0</v>
      </c>
      <c r="S124" s="97">
        <v>11</v>
      </c>
      <c r="T124" s="97">
        <v>0</v>
      </c>
      <c r="U124" s="97">
        <v>0</v>
      </c>
      <c r="V124" s="97">
        <v>0</v>
      </c>
    </row>
    <row r="125" spans="1:22" ht="15" customHeight="1">
      <c r="A125" s="97" t="s">
        <v>195</v>
      </c>
      <c r="B125" s="97" t="s">
        <v>108</v>
      </c>
      <c r="C125" s="98">
        <f t="shared" si="2"/>
        <v>6.6864999999999997</v>
      </c>
      <c r="E125" s="97">
        <v>0.5</v>
      </c>
      <c r="F125" s="97" t="s">
        <v>193</v>
      </c>
      <c r="G125" s="99">
        <v>3.3432499999999998</v>
      </c>
      <c r="H125" s="97">
        <v>333</v>
      </c>
      <c r="I125" s="108">
        <v>0</v>
      </c>
      <c r="J125" s="97">
        <v>0</v>
      </c>
      <c r="K125" s="97">
        <v>0</v>
      </c>
      <c r="L125" s="97">
        <v>0</v>
      </c>
      <c r="M125" s="97">
        <v>0</v>
      </c>
      <c r="N125" s="97">
        <v>0</v>
      </c>
      <c r="O125" s="97">
        <v>0</v>
      </c>
      <c r="P125" s="97">
        <v>0</v>
      </c>
      <c r="Q125" s="97">
        <v>0</v>
      </c>
      <c r="R125" s="97">
        <v>0</v>
      </c>
      <c r="S125" s="97">
        <v>0</v>
      </c>
      <c r="T125" s="97">
        <v>12</v>
      </c>
      <c r="U125" s="97">
        <v>0</v>
      </c>
      <c r="V125" s="97">
        <v>0</v>
      </c>
    </row>
    <row r="126" spans="1:22" ht="15" customHeight="1">
      <c r="A126" s="97" t="s">
        <v>196</v>
      </c>
      <c r="C126" s="98">
        <f t="shared" si="2"/>
        <v>7.31</v>
      </c>
      <c r="E126" s="97">
        <v>1</v>
      </c>
      <c r="F126" s="97" t="s">
        <v>73</v>
      </c>
      <c r="G126" s="99">
        <v>7.31</v>
      </c>
      <c r="H126" s="97">
        <v>5500</v>
      </c>
      <c r="I126" s="108">
        <v>0</v>
      </c>
      <c r="J126" s="97">
        <v>0</v>
      </c>
      <c r="K126" s="97">
        <v>0</v>
      </c>
      <c r="L126" s="97">
        <v>0</v>
      </c>
      <c r="M126" s="97">
        <v>0</v>
      </c>
      <c r="N126" s="97">
        <v>0</v>
      </c>
      <c r="O126" s="97">
        <v>0</v>
      </c>
      <c r="P126" s="97">
        <v>0</v>
      </c>
      <c r="Q126" s="97">
        <v>0</v>
      </c>
      <c r="R126" s="97">
        <v>0</v>
      </c>
      <c r="S126" s="97">
        <v>0</v>
      </c>
      <c r="T126" s="97">
        <v>0</v>
      </c>
      <c r="U126" s="97">
        <v>0</v>
      </c>
      <c r="V126" s="97">
        <v>0</v>
      </c>
    </row>
    <row r="127" spans="1:22" ht="15" customHeight="1">
      <c r="A127" s="97" t="s">
        <v>197</v>
      </c>
      <c r="C127" s="98">
        <f t="shared" si="2"/>
        <v>1.4471153846153844</v>
      </c>
      <c r="E127" s="97">
        <v>2.6</v>
      </c>
      <c r="F127" s="97" t="s">
        <v>73</v>
      </c>
      <c r="G127" s="99">
        <v>3.7624999999999997</v>
      </c>
      <c r="H127" s="97">
        <v>3640</v>
      </c>
      <c r="I127" s="108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0</v>
      </c>
      <c r="O127" s="97">
        <v>0</v>
      </c>
      <c r="P127" s="97">
        <v>0</v>
      </c>
      <c r="Q127" s="97">
        <v>0</v>
      </c>
      <c r="R127" s="97">
        <v>0</v>
      </c>
      <c r="S127" s="97">
        <v>0</v>
      </c>
      <c r="T127" s="97">
        <v>0</v>
      </c>
      <c r="U127" s="97">
        <v>0</v>
      </c>
      <c r="V127" s="97">
        <v>0</v>
      </c>
    </row>
    <row r="128" spans="1:22" ht="15" customHeight="1">
      <c r="A128" s="97" t="s">
        <v>198</v>
      </c>
      <c r="C128" s="98">
        <f t="shared" si="2"/>
        <v>4.2784999999999993</v>
      </c>
      <c r="E128" s="97">
        <v>5</v>
      </c>
      <c r="F128" s="97" t="s">
        <v>73</v>
      </c>
      <c r="G128" s="99">
        <v>21.392499999999998</v>
      </c>
      <c r="H128" s="97">
        <v>3050</v>
      </c>
      <c r="I128" s="108">
        <v>0</v>
      </c>
      <c r="J128" s="97">
        <v>0</v>
      </c>
      <c r="K128" s="97">
        <v>0</v>
      </c>
      <c r="L128" s="97">
        <v>0</v>
      </c>
      <c r="M128" s="97">
        <v>0</v>
      </c>
      <c r="N128" s="97">
        <v>0</v>
      </c>
      <c r="O128" s="97">
        <v>0</v>
      </c>
      <c r="P128" s="97">
        <v>0</v>
      </c>
      <c r="Q128" s="97">
        <v>0</v>
      </c>
      <c r="R128" s="97">
        <v>0</v>
      </c>
      <c r="S128" s="97">
        <v>0</v>
      </c>
      <c r="T128" s="97">
        <v>0</v>
      </c>
      <c r="U128" s="97">
        <v>0</v>
      </c>
      <c r="V128" s="97">
        <v>0</v>
      </c>
    </row>
    <row r="129" spans="1:22" ht="15" customHeight="1">
      <c r="A129" s="97" t="s">
        <v>199</v>
      </c>
      <c r="C129" s="98">
        <f t="shared" si="2"/>
        <v>4.1118749999999995</v>
      </c>
      <c r="E129" s="97">
        <v>6</v>
      </c>
      <c r="F129" s="97" t="s">
        <v>193</v>
      </c>
      <c r="G129" s="99">
        <v>24.671249999999997</v>
      </c>
      <c r="H129" s="97">
        <v>1040</v>
      </c>
      <c r="I129" s="108">
        <v>0</v>
      </c>
      <c r="J129" s="97">
        <v>0</v>
      </c>
      <c r="K129" s="97">
        <v>3</v>
      </c>
      <c r="L129" s="97">
        <v>0</v>
      </c>
      <c r="M129" s="97">
        <v>0</v>
      </c>
      <c r="N129" s="97">
        <v>0</v>
      </c>
      <c r="O129" s="97">
        <v>7</v>
      </c>
      <c r="P129" s="97">
        <v>0</v>
      </c>
      <c r="Q129" s="97">
        <v>0</v>
      </c>
      <c r="R129" s="97">
        <v>0</v>
      </c>
      <c r="S129" s="97">
        <v>0</v>
      </c>
      <c r="T129" s="97">
        <v>0</v>
      </c>
      <c r="U129" s="97">
        <v>0</v>
      </c>
      <c r="V129" s="97">
        <v>0</v>
      </c>
    </row>
    <row r="130" spans="1:22">
      <c r="A130" s="97" t="s">
        <v>200</v>
      </c>
      <c r="C130" s="98">
        <f t="shared" si="2"/>
        <v>3.1712500000000001</v>
      </c>
      <c r="E130" s="97">
        <v>2</v>
      </c>
      <c r="F130" s="97" t="s">
        <v>73</v>
      </c>
      <c r="G130" s="99">
        <v>6.3425000000000002</v>
      </c>
      <c r="H130" s="97">
        <v>2170</v>
      </c>
      <c r="I130" s="108">
        <v>0</v>
      </c>
      <c r="J130" s="97">
        <v>0</v>
      </c>
      <c r="K130" s="97">
        <v>0</v>
      </c>
      <c r="L130" s="97">
        <v>0</v>
      </c>
      <c r="M130" s="97">
        <v>0</v>
      </c>
      <c r="N130" s="97">
        <v>0</v>
      </c>
      <c r="O130" s="97">
        <v>7</v>
      </c>
      <c r="P130" s="97">
        <v>0</v>
      </c>
      <c r="Q130" s="97">
        <v>0</v>
      </c>
      <c r="R130" s="97">
        <v>0</v>
      </c>
      <c r="S130" s="97">
        <v>0</v>
      </c>
      <c r="T130" s="97">
        <v>0</v>
      </c>
      <c r="U130" s="97">
        <v>0</v>
      </c>
      <c r="V130" s="97">
        <v>0</v>
      </c>
    </row>
    <row r="131" spans="1:22">
      <c r="A131" s="97" t="s">
        <v>201</v>
      </c>
      <c r="B131" s="97" t="s">
        <v>23</v>
      </c>
      <c r="C131" s="98">
        <f t="shared" si="2"/>
        <v>214.57</v>
      </c>
      <c r="E131" s="97">
        <v>0.25</v>
      </c>
      <c r="F131" s="97" t="s">
        <v>73</v>
      </c>
      <c r="G131" s="99">
        <v>53.642499999999998</v>
      </c>
      <c r="H131" s="97">
        <v>2880</v>
      </c>
      <c r="I131" s="108">
        <v>0</v>
      </c>
      <c r="J131" s="97">
        <v>0</v>
      </c>
      <c r="K131" s="97">
        <v>0</v>
      </c>
      <c r="L131" s="97">
        <v>0</v>
      </c>
      <c r="M131" s="97">
        <v>0</v>
      </c>
      <c r="N131" s="97">
        <v>0</v>
      </c>
      <c r="O131" s="97">
        <v>0</v>
      </c>
      <c r="P131" s="97">
        <v>0</v>
      </c>
      <c r="Q131" s="97">
        <v>0</v>
      </c>
      <c r="R131" s="97">
        <v>0</v>
      </c>
      <c r="S131" s="97">
        <v>0</v>
      </c>
      <c r="T131" s="97">
        <v>0</v>
      </c>
      <c r="U131" s="97">
        <v>0</v>
      </c>
      <c r="V131" s="97">
        <v>0</v>
      </c>
    </row>
    <row r="132" spans="1:22">
      <c r="A132" s="97" t="s">
        <v>202</v>
      </c>
      <c r="B132" s="97" t="s">
        <v>23</v>
      </c>
      <c r="C132" s="98">
        <f t="shared" si="2"/>
        <v>6.5115638766519819</v>
      </c>
      <c r="E132" s="97">
        <f>0.454*20</f>
        <v>9.08</v>
      </c>
      <c r="F132" s="97" t="s">
        <v>73</v>
      </c>
      <c r="G132" s="99">
        <v>59.125</v>
      </c>
      <c r="H132" s="97">
        <v>7390</v>
      </c>
      <c r="I132" s="108">
        <v>0</v>
      </c>
      <c r="J132" s="97">
        <v>0</v>
      </c>
      <c r="K132" s="97">
        <v>0</v>
      </c>
      <c r="L132" s="97">
        <v>0</v>
      </c>
      <c r="M132" s="97">
        <v>0</v>
      </c>
      <c r="N132" s="97">
        <v>0</v>
      </c>
      <c r="O132" s="97">
        <v>7</v>
      </c>
      <c r="P132" s="97">
        <v>0</v>
      </c>
      <c r="Q132" s="97">
        <v>0</v>
      </c>
      <c r="R132" s="97">
        <v>0</v>
      </c>
      <c r="S132" s="97">
        <v>0</v>
      </c>
      <c r="T132" s="97">
        <v>0</v>
      </c>
      <c r="U132" s="97">
        <v>0</v>
      </c>
      <c r="V132" s="97">
        <v>0</v>
      </c>
    </row>
    <row r="133" spans="1:22">
      <c r="A133" s="97" t="s">
        <v>203</v>
      </c>
      <c r="B133" s="97" t="s">
        <v>193</v>
      </c>
      <c r="C133" s="98">
        <f t="shared" si="2"/>
        <v>2.9562499999999998</v>
      </c>
      <c r="E133" s="97">
        <v>2</v>
      </c>
      <c r="F133" s="97" t="s">
        <v>193</v>
      </c>
      <c r="G133" s="99">
        <v>5.9124999999999996</v>
      </c>
      <c r="H133" s="97">
        <v>3700</v>
      </c>
      <c r="I133" s="108">
        <v>0</v>
      </c>
      <c r="J133" s="97">
        <v>0</v>
      </c>
      <c r="K133" s="97">
        <v>0</v>
      </c>
      <c r="L133" s="97">
        <v>0</v>
      </c>
      <c r="M133" s="97">
        <v>0</v>
      </c>
      <c r="N133" s="97">
        <v>0</v>
      </c>
      <c r="O133" s="97">
        <v>7</v>
      </c>
      <c r="P133" s="97">
        <v>0</v>
      </c>
      <c r="Q133" s="97">
        <v>0</v>
      </c>
      <c r="R133" s="97">
        <v>0</v>
      </c>
      <c r="S133" s="97">
        <v>0</v>
      </c>
      <c r="T133" s="97">
        <v>0</v>
      </c>
      <c r="U133" s="97">
        <v>0</v>
      </c>
      <c r="V133" s="97">
        <v>0</v>
      </c>
    </row>
    <row r="134" spans="1:22">
      <c r="A134" s="97" t="s">
        <v>58</v>
      </c>
      <c r="B134" s="97" t="s">
        <v>204</v>
      </c>
      <c r="C134" s="98">
        <f t="shared" si="2"/>
        <v>0.63604166666666662</v>
      </c>
      <c r="E134" s="97">
        <v>12</v>
      </c>
      <c r="F134" s="97" t="s">
        <v>193</v>
      </c>
      <c r="G134" s="99">
        <v>7.6324999999999994</v>
      </c>
      <c r="H134" s="97">
        <v>618</v>
      </c>
      <c r="I134" s="108">
        <v>0</v>
      </c>
      <c r="J134" s="97">
        <v>0</v>
      </c>
      <c r="K134" s="97">
        <v>0</v>
      </c>
      <c r="L134" s="97">
        <v>0</v>
      </c>
      <c r="M134" s="97">
        <v>0</v>
      </c>
      <c r="N134" s="97">
        <v>0</v>
      </c>
      <c r="O134" s="97">
        <v>7</v>
      </c>
      <c r="P134" s="97">
        <v>0</v>
      </c>
      <c r="Q134" s="97">
        <v>0</v>
      </c>
      <c r="R134" s="97">
        <v>0</v>
      </c>
      <c r="S134" s="97">
        <v>0</v>
      </c>
      <c r="T134" s="97">
        <v>0</v>
      </c>
      <c r="U134" s="97">
        <v>0</v>
      </c>
      <c r="V134" s="97">
        <v>0</v>
      </c>
    </row>
    <row r="135" spans="1:22">
      <c r="A135" s="97" t="s">
        <v>205</v>
      </c>
      <c r="C135" s="98">
        <f t="shared" si="2"/>
        <v>0.62708333333333333</v>
      </c>
      <c r="E135" s="97">
        <v>12</v>
      </c>
      <c r="F135" s="97" t="s">
        <v>193</v>
      </c>
      <c r="G135" s="99">
        <v>7.5249999999999995</v>
      </c>
      <c r="H135" s="97">
        <v>500</v>
      </c>
      <c r="I135" s="108">
        <v>0</v>
      </c>
      <c r="J135" s="97">
        <v>0</v>
      </c>
      <c r="K135" s="97">
        <v>0</v>
      </c>
      <c r="L135" s="97">
        <v>0</v>
      </c>
      <c r="M135" s="97">
        <v>0</v>
      </c>
      <c r="N135" s="97">
        <v>0</v>
      </c>
      <c r="O135" s="97">
        <v>7</v>
      </c>
      <c r="P135" s="97">
        <v>0</v>
      </c>
      <c r="Q135" s="97">
        <v>0</v>
      </c>
      <c r="R135" s="97">
        <v>0</v>
      </c>
      <c r="S135" s="97">
        <v>0</v>
      </c>
      <c r="T135" s="97">
        <v>0</v>
      </c>
      <c r="U135" s="97">
        <v>0</v>
      </c>
      <c r="V135" s="97">
        <v>0</v>
      </c>
    </row>
    <row r="136" spans="1:22">
      <c r="A136" s="109" t="s">
        <v>206</v>
      </c>
      <c r="C136" s="98">
        <f t="shared" si="2"/>
        <v>4.5149999999999997</v>
      </c>
      <c r="E136" s="97">
        <v>1</v>
      </c>
      <c r="F136" s="97" t="s">
        <v>73</v>
      </c>
      <c r="G136" s="110">
        <v>4.5149999999999997</v>
      </c>
      <c r="H136" s="109">
        <v>18059</v>
      </c>
      <c r="I136" s="108">
        <v>0</v>
      </c>
      <c r="J136" s="97">
        <v>0</v>
      </c>
      <c r="K136" s="97">
        <v>0</v>
      </c>
      <c r="L136" s="97">
        <v>0</v>
      </c>
      <c r="M136" s="97">
        <v>0</v>
      </c>
      <c r="N136" s="97">
        <v>6</v>
      </c>
      <c r="O136" s="97">
        <v>0</v>
      </c>
      <c r="P136" s="97">
        <v>0</v>
      </c>
      <c r="Q136" s="97">
        <v>0</v>
      </c>
      <c r="R136" s="97">
        <v>0</v>
      </c>
      <c r="S136" s="97">
        <v>0</v>
      </c>
      <c r="T136" s="97">
        <v>12</v>
      </c>
      <c r="U136" s="97">
        <v>0</v>
      </c>
      <c r="V136" s="97">
        <v>0</v>
      </c>
    </row>
    <row r="137" spans="1:22">
      <c r="A137" s="97" t="s">
        <v>207</v>
      </c>
      <c r="C137" s="98">
        <f t="shared" si="2"/>
        <v>5.8176470588235292</v>
      </c>
      <c r="E137" s="97">
        <v>4.25</v>
      </c>
      <c r="F137" s="97" t="s">
        <v>73</v>
      </c>
      <c r="G137" s="110">
        <v>24.724999999999998</v>
      </c>
      <c r="H137" s="109">
        <v>5688</v>
      </c>
      <c r="I137" s="108">
        <v>0</v>
      </c>
      <c r="J137" s="97">
        <v>0</v>
      </c>
      <c r="K137" s="97">
        <v>0</v>
      </c>
      <c r="L137" s="97">
        <v>0</v>
      </c>
      <c r="M137" s="97">
        <v>0</v>
      </c>
      <c r="N137" s="97">
        <v>6</v>
      </c>
      <c r="O137" s="97">
        <v>0</v>
      </c>
      <c r="P137" s="97">
        <v>0</v>
      </c>
      <c r="Q137" s="97">
        <v>0</v>
      </c>
      <c r="R137" s="97">
        <v>0</v>
      </c>
      <c r="S137" s="97">
        <v>0</v>
      </c>
      <c r="T137" s="97">
        <v>12</v>
      </c>
      <c r="U137" s="97">
        <v>0</v>
      </c>
      <c r="V137" s="97">
        <v>0</v>
      </c>
    </row>
    <row r="138" spans="1:22">
      <c r="A138" s="97" t="s">
        <v>208</v>
      </c>
      <c r="C138" s="98">
        <f t="shared" si="2"/>
        <v>2.5294117647058822</v>
      </c>
      <c r="E138" s="97">
        <v>0.85</v>
      </c>
      <c r="F138" s="97" t="s">
        <v>73</v>
      </c>
      <c r="G138" s="110">
        <v>2.15</v>
      </c>
      <c r="H138" s="97">
        <v>24037</v>
      </c>
      <c r="I138" s="108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12</v>
      </c>
      <c r="U138" s="97">
        <v>0</v>
      </c>
      <c r="V138" s="97">
        <v>0</v>
      </c>
    </row>
    <row r="139" spans="1:22">
      <c r="A139" s="97" t="s">
        <v>209</v>
      </c>
      <c r="C139" s="98">
        <f t="shared" si="2"/>
        <v>12.899999999999999</v>
      </c>
      <c r="E139" s="97">
        <v>1</v>
      </c>
      <c r="F139" s="97" t="s">
        <v>73</v>
      </c>
      <c r="G139" s="110">
        <v>12.899999999999999</v>
      </c>
      <c r="H139" s="97">
        <v>6120</v>
      </c>
      <c r="I139" s="108">
        <v>0</v>
      </c>
      <c r="J139" s="97">
        <v>0</v>
      </c>
      <c r="K139" s="97">
        <v>0</v>
      </c>
      <c r="L139" s="97">
        <v>0</v>
      </c>
      <c r="M139" s="97">
        <v>0</v>
      </c>
      <c r="N139" s="97">
        <v>0</v>
      </c>
      <c r="O139" s="97">
        <v>0</v>
      </c>
      <c r="P139" s="97">
        <v>8</v>
      </c>
      <c r="Q139" s="97">
        <v>0</v>
      </c>
      <c r="R139" s="97">
        <v>0</v>
      </c>
      <c r="S139" s="97">
        <v>0</v>
      </c>
      <c r="T139" s="97">
        <v>0</v>
      </c>
      <c r="U139" s="97">
        <v>0</v>
      </c>
      <c r="V139" s="97">
        <v>0</v>
      </c>
    </row>
    <row r="140" spans="1:22">
      <c r="A140" s="97" t="s">
        <v>210</v>
      </c>
      <c r="C140" s="98">
        <f t="shared" si="2"/>
        <v>1.8812499999999999</v>
      </c>
      <c r="E140" s="97">
        <v>1</v>
      </c>
      <c r="F140" s="97" t="s">
        <v>73</v>
      </c>
      <c r="G140" s="110">
        <v>1.8812499999999999</v>
      </c>
      <c r="H140" s="97">
        <v>260</v>
      </c>
      <c r="I140" s="108">
        <v>0</v>
      </c>
      <c r="J140" s="97">
        <v>0</v>
      </c>
      <c r="K140" s="97">
        <v>0</v>
      </c>
      <c r="L140" s="97">
        <v>0</v>
      </c>
      <c r="M140" s="97">
        <v>0</v>
      </c>
      <c r="N140" s="97">
        <v>0</v>
      </c>
      <c r="O140" s="97">
        <v>0</v>
      </c>
      <c r="P140" s="97">
        <v>0</v>
      </c>
      <c r="Q140" s="97">
        <v>0</v>
      </c>
      <c r="R140" s="97">
        <v>0</v>
      </c>
      <c r="S140" s="97">
        <v>0</v>
      </c>
      <c r="T140" s="97">
        <v>0</v>
      </c>
      <c r="U140" s="97">
        <v>0</v>
      </c>
      <c r="V140" s="97">
        <v>0</v>
      </c>
    </row>
    <row r="141" spans="1:22">
      <c r="A141" s="97" t="s">
        <v>211</v>
      </c>
      <c r="C141" s="98">
        <f t="shared" si="2"/>
        <v>6.9874999999999998</v>
      </c>
      <c r="E141" s="97">
        <v>1</v>
      </c>
      <c r="F141" s="97" t="s">
        <v>73</v>
      </c>
      <c r="G141" s="99">
        <v>6.9874999999999998</v>
      </c>
      <c r="H141" s="97">
        <v>3290</v>
      </c>
      <c r="I141" s="108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</row>
    <row r="142" spans="1:22">
      <c r="A142" s="97" t="s">
        <v>212</v>
      </c>
      <c r="C142" s="98">
        <f t="shared" si="2"/>
        <v>0.31746093749999998</v>
      </c>
      <c r="E142" s="97">
        <v>64</v>
      </c>
      <c r="F142" s="97" t="s">
        <v>69</v>
      </c>
      <c r="G142" s="99">
        <v>20.317499999999999</v>
      </c>
      <c r="H142" s="97">
        <v>2000</v>
      </c>
      <c r="I142" s="108">
        <v>1</v>
      </c>
      <c r="J142" s="97">
        <v>0</v>
      </c>
      <c r="K142" s="97">
        <v>3</v>
      </c>
      <c r="L142" s="97">
        <v>0</v>
      </c>
      <c r="M142" s="97">
        <v>0</v>
      </c>
      <c r="N142" s="97">
        <v>0</v>
      </c>
      <c r="O142" s="97">
        <v>0</v>
      </c>
      <c r="P142" s="97">
        <v>0</v>
      </c>
      <c r="Q142" s="97">
        <v>0</v>
      </c>
      <c r="R142" s="97">
        <v>0</v>
      </c>
      <c r="S142" s="97">
        <v>0</v>
      </c>
      <c r="T142" s="97">
        <v>0</v>
      </c>
      <c r="U142" s="97">
        <v>0</v>
      </c>
      <c r="V142" s="97">
        <v>0</v>
      </c>
    </row>
    <row r="143" spans="1:22">
      <c r="A143" s="97" t="s">
        <v>213</v>
      </c>
      <c r="C143" s="98">
        <f t="shared" si="2"/>
        <v>2.9562499999999998</v>
      </c>
      <c r="E143" s="97">
        <v>2</v>
      </c>
      <c r="F143" s="97" t="s">
        <v>193</v>
      </c>
      <c r="G143" s="99">
        <v>5.9124999999999996</v>
      </c>
      <c r="H143" s="97">
        <v>3660</v>
      </c>
      <c r="I143" s="108">
        <v>0</v>
      </c>
      <c r="J143" s="97">
        <v>0</v>
      </c>
      <c r="K143" s="97">
        <v>0</v>
      </c>
      <c r="L143" s="97">
        <v>0</v>
      </c>
      <c r="M143" s="97">
        <v>0</v>
      </c>
      <c r="N143" s="97">
        <v>0</v>
      </c>
      <c r="O143" s="97">
        <v>7</v>
      </c>
      <c r="P143" s="97">
        <v>0</v>
      </c>
      <c r="Q143" s="97">
        <v>0</v>
      </c>
      <c r="R143" s="97">
        <v>0</v>
      </c>
      <c r="S143" s="97">
        <v>0</v>
      </c>
      <c r="T143" s="97">
        <v>0</v>
      </c>
      <c r="U143" s="97">
        <v>0</v>
      </c>
      <c r="V143" s="97">
        <v>0</v>
      </c>
    </row>
    <row r="144" spans="1:22">
      <c r="A144" s="97" t="s">
        <v>214</v>
      </c>
      <c r="C144" s="98">
        <f t="shared" si="2"/>
        <v>9.567499999999999</v>
      </c>
      <c r="E144" s="97">
        <v>1.9</v>
      </c>
      <c r="F144" s="97" t="s">
        <v>73</v>
      </c>
      <c r="G144" s="99">
        <v>18.178249999999998</v>
      </c>
      <c r="H144" s="97">
        <v>2714</v>
      </c>
      <c r="I144" s="108">
        <v>0</v>
      </c>
      <c r="J144" s="97">
        <v>0</v>
      </c>
      <c r="K144" s="97">
        <v>0</v>
      </c>
      <c r="L144" s="97">
        <v>0</v>
      </c>
      <c r="M144" s="97">
        <v>0</v>
      </c>
      <c r="N144" s="97">
        <v>0</v>
      </c>
      <c r="O144" s="97">
        <v>7</v>
      </c>
      <c r="P144" s="97">
        <v>0</v>
      </c>
      <c r="Q144" s="97">
        <v>0</v>
      </c>
      <c r="R144" s="97">
        <v>0</v>
      </c>
      <c r="S144" s="97">
        <v>0</v>
      </c>
      <c r="T144" s="97">
        <v>0</v>
      </c>
      <c r="U144" s="97">
        <v>0</v>
      </c>
      <c r="V144" s="97">
        <v>0</v>
      </c>
    </row>
    <row r="145" spans="1:22">
      <c r="A145" s="97" t="s">
        <v>215</v>
      </c>
      <c r="C145" s="98">
        <f t="shared" si="2"/>
        <v>14.512499999999999</v>
      </c>
      <c r="E145" s="97">
        <v>0.4</v>
      </c>
      <c r="F145" s="97" t="s">
        <v>73</v>
      </c>
      <c r="G145" s="99">
        <v>5.8049999999999997</v>
      </c>
      <c r="H145" s="97">
        <v>2840</v>
      </c>
      <c r="I145" s="108">
        <v>0</v>
      </c>
      <c r="J145" s="97">
        <v>0</v>
      </c>
      <c r="K145" s="97">
        <v>0</v>
      </c>
      <c r="L145" s="97">
        <v>0</v>
      </c>
      <c r="M145" s="97">
        <v>0</v>
      </c>
      <c r="N145" s="97">
        <v>0</v>
      </c>
      <c r="O145" s="97">
        <v>7</v>
      </c>
      <c r="P145" s="97">
        <v>0</v>
      </c>
      <c r="Q145" s="97">
        <v>0</v>
      </c>
      <c r="R145" s="97">
        <v>0</v>
      </c>
      <c r="S145" s="97">
        <v>0</v>
      </c>
      <c r="T145" s="97">
        <v>0</v>
      </c>
      <c r="U145" s="97">
        <v>0</v>
      </c>
      <c r="V145" s="97">
        <v>0</v>
      </c>
    </row>
    <row r="146" spans="1:22">
      <c r="A146" s="97" t="s">
        <v>216</v>
      </c>
      <c r="C146" s="98">
        <f t="shared" si="2"/>
        <v>5.2923076923076922</v>
      </c>
      <c r="E146" s="97">
        <v>0.65</v>
      </c>
      <c r="F146" s="97" t="s">
        <v>73</v>
      </c>
      <c r="G146" s="99">
        <v>3.44</v>
      </c>
      <c r="H146" s="97">
        <v>2980</v>
      </c>
      <c r="I146" s="108">
        <v>1</v>
      </c>
      <c r="J146" s="97">
        <v>0</v>
      </c>
      <c r="K146" s="97">
        <v>0</v>
      </c>
      <c r="L146" s="97">
        <v>0</v>
      </c>
      <c r="M146" s="97">
        <v>0</v>
      </c>
      <c r="N146" s="97">
        <v>0</v>
      </c>
      <c r="O146" s="97">
        <v>0</v>
      </c>
      <c r="P146" s="97">
        <v>0</v>
      </c>
      <c r="Q146" s="97">
        <v>0</v>
      </c>
      <c r="R146" s="97">
        <v>0</v>
      </c>
      <c r="S146" s="97">
        <v>0</v>
      </c>
      <c r="T146" s="97">
        <v>0</v>
      </c>
      <c r="U146" s="97">
        <v>0</v>
      </c>
      <c r="V146" s="97">
        <v>0</v>
      </c>
    </row>
    <row r="147" spans="1:22">
      <c r="A147" s="97" t="s">
        <v>217</v>
      </c>
      <c r="C147" s="98">
        <f t="shared" si="2"/>
        <v>11.2875</v>
      </c>
      <c r="E147" s="97">
        <v>1</v>
      </c>
      <c r="F147" s="97" t="s">
        <v>73</v>
      </c>
      <c r="G147" s="99">
        <v>11.2875</v>
      </c>
      <c r="H147" s="97">
        <v>3980</v>
      </c>
      <c r="I147" s="108">
        <v>0</v>
      </c>
      <c r="J147" s="97">
        <v>0</v>
      </c>
      <c r="K147" s="97">
        <v>0</v>
      </c>
      <c r="L147" s="97">
        <v>0</v>
      </c>
      <c r="M147" s="97">
        <v>0</v>
      </c>
      <c r="N147" s="97">
        <v>0</v>
      </c>
      <c r="O147" s="97">
        <v>7</v>
      </c>
      <c r="P147" s="97">
        <v>0</v>
      </c>
      <c r="Q147" s="97">
        <v>0</v>
      </c>
      <c r="R147" s="97">
        <v>0</v>
      </c>
      <c r="S147" s="97">
        <v>0</v>
      </c>
      <c r="T147" s="97">
        <v>0</v>
      </c>
      <c r="U147" s="97">
        <v>0</v>
      </c>
      <c r="V147" s="97">
        <v>0</v>
      </c>
    </row>
    <row r="148" spans="1:22">
      <c r="A148" s="97" t="s">
        <v>218</v>
      </c>
      <c r="C148" s="98">
        <f t="shared" si="2"/>
        <v>1.075</v>
      </c>
      <c r="E148" s="97">
        <v>10</v>
      </c>
      <c r="F148" s="97" t="s">
        <v>73</v>
      </c>
      <c r="G148" s="99">
        <v>10.75</v>
      </c>
      <c r="H148" s="97">
        <v>1800</v>
      </c>
      <c r="I148" s="108">
        <v>0</v>
      </c>
      <c r="J148" s="97">
        <v>0</v>
      </c>
      <c r="K148" s="97">
        <v>0</v>
      </c>
      <c r="L148" s="97">
        <v>0</v>
      </c>
      <c r="M148" s="97">
        <v>0</v>
      </c>
      <c r="N148" s="97">
        <v>0</v>
      </c>
      <c r="O148" s="97">
        <v>0</v>
      </c>
      <c r="P148" s="97">
        <v>0</v>
      </c>
      <c r="Q148" s="97">
        <v>0</v>
      </c>
      <c r="R148" s="97">
        <v>0</v>
      </c>
      <c r="S148" s="97">
        <v>0</v>
      </c>
      <c r="T148" s="97">
        <v>0</v>
      </c>
      <c r="U148" s="97">
        <v>0</v>
      </c>
      <c r="V148" s="97">
        <v>0</v>
      </c>
    </row>
    <row r="149" spans="1:22">
      <c r="A149" s="97" t="s">
        <v>219</v>
      </c>
      <c r="C149" s="98">
        <f t="shared" si="2"/>
        <v>2.15</v>
      </c>
      <c r="E149" s="97">
        <v>10</v>
      </c>
      <c r="F149" s="97" t="s">
        <v>73</v>
      </c>
      <c r="G149" s="99">
        <v>21.5</v>
      </c>
      <c r="H149" s="97">
        <v>1200</v>
      </c>
      <c r="I149" s="108">
        <v>0</v>
      </c>
      <c r="J149" s="97">
        <v>0</v>
      </c>
      <c r="K149" s="97">
        <v>0</v>
      </c>
      <c r="L149" s="97">
        <v>0</v>
      </c>
      <c r="M149" s="97">
        <v>0</v>
      </c>
      <c r="N149" s="97">
        <v>0</v>
      </c>
      <c r="O149" s="97">
        <v>0</v>
      </c>
      <c r="P149" s="97">
        <v>0</v>
      </c>
      <c r="Q149" s="97">
        <v>0</v>
      </c>
      <c r="R149" s="97">
        <v>0</v>
      </c>
      <c r="S149" s="97">
        <v>0</v>
      </c>
      <c r="T149" s="97">
        <v>0</v>
      </c>
      <c r="U149" s="97">
        <v>0</v>
      </c>
      <c r="V149" s="97">
        <v>0</v>
      </c>
    </row>
    <row r="150" spans="1:22">
      <c r="A150" s="97" t="s">
        <v>220</v>
      </c>
      <c r="C150" s="98">
        <f t="shared" si="2"/>
        <v>8.0625</v>
      </c>
      <c r="E150" s="97">
        <v>1</v>
      </c>
      <c r="F150" s="97" t="s">
        <v>73</v>
      </c>
      <c r="G150" s="99">
        <v>8.0625</v>
      </c>
      <c r="H150" s="97">
        <v>1600</v>
      </c>
      <c r="I150" s="108">
        <v>0</v>
      </c>
      <c r="J150" s="97">
        <v>0</v>
      </c>
      <c r="K150" s="97">
        <v>0</v>
      </c>
      <c r="L150" s="97">
        <v>0</v>
      </c>
      <c r="M150" s="97">
        <v>0</v>
      </c>
      <c r="N150" s="97">
        <v>0</v>
      </c>
      <c r="O150" s="97">
        <v>0</v>
      </c>
      <c r="P150" s="97">
        <v>0</v>
      </c>
      <c r="Q150" s="97">
        <v>0</v>
      </c>
      <c r="R150" s="97">
        <v>0</v>
      </c>
      <c r="S150" s="97">
        <v>0</v>
      </c>
      <c r="T150" s="97">
        <v>0</v>
      </c>
      <c r="U150" s="97">
        <v>0</v>
      </c>
      <c r="V150" s="97">
        <v>0</v>
      </c>
    </row>
    <row r="151" spans="1:22">
      <c r="A151" s="97" t="s">
        <v>221</v>
      </c>
      <c r="C151" s="98">
        <f t="shared" si="2"/>
        <v>6.1812500000000004</v>
      </c>
      <c r="E151" s="97">
        <v>5</v>
      </c>
      <c r="F151" s="97" t="s">
        <v>73</v>
      </c>
      <c r="G151" s="99">
        <v>30.90625</v>
      </c>
      <c r="H151" s="97">
        <v>1060</v>
      </c>
      <c r="I151" s="108">
        <v>0</v>
      </c>
      <c r="J151" s="97">
        <v>0</v>
      </c>
      <c r="K151" s="97">
        <v>0</v>
      </c>
      <c r="L151" s="97">
        <v>0</v>
      </c>
      <c r="M151" s="97">
        <v>0</v>
      </c>
      <c r="N151" s="97">
        <v>0</v>
      </c>
      <c r="O151" s="97">
        <v>0</v>
      </c>
      <c r="P151" s="97">
        <v>0</v>
      </c>
      <c r="Q151" s="97">
        <v>0</v>
      </c>
      <c r="R151" s="97">
        <v>0</v>
      </c>
      <c r="S151" s="97">
        <v>0</v>
      </c>
      <c r="T151" s="97">
        <v>0</v>
      </c>
      <c r="U151" s="97">
        <v>0</v>
      </c>
      <c r="V151" s="97">
        <v>0</v>
      </c>
    </row>
    <row r="152" spans="1:22">
      <c r="A152" s="97" t="s">
        <v>222</v>
      </c>
      <c r="B152" s="97" t="s">
        <v>82</v>
      </c>
      <c r="C152" s="98">
        <f t="shared" si="2"/>
        <v>5.0525000000000002</v>
      </c>
      <c r="E152" s="97">
        <v>4.5</v>
      </c>
      <c r="F152" s="97" t="s">
        <v>73</v>
      </c>
      <c r="G152" s="99">
        <v>22.736250000000002</v>
      </c>
      <c r="H152" s="97">
        <v>2550</v>
      </c>
      <c r="I152" s="108">
        <v>0</v>
      </c>
      <c r="J152" s="97">
        <v>0</v>
      </c>
      <c r="K152" s="97">
        <v>0</v>
      </c>
      <c r="L152" s="97">
        <v>0</v>
      </c>
      <c r="M152" s="97">
        <v>0</v>
      </c>
      <c r="N152" s="97">
        <v>0</v>
      </c>
      <c r="O152" s="97">
        <v>0</v>
      </c>
      <c r="P152" s="97">
        <v>0</v>
      </c>
      <c r="Q152" s="97">
        <v>0</v>
      </c>
      <c r="R152" s="97">
        <v>0</v>
      </c>
      <c r="S152" s="97">
        <v>0</v>
      </c>
      <c r="T152" s="97">
        <v>0</v>
      </c>
      <c r="U152" s="97">
        <v>0</v>
      </c>
      <c r="V152" s="97">
        <v>0</v>
      </c>
    </row>
    <row r="153" spans="1:22">
      <c r="A153" s="97" t="s">
        <v>223</v>
      </c>
      <c r="B153" s="97" t="s">
        <v>23</v>
      </c>
      <c r="C153" s="98">
        <f t="shared" si="2"/>
        <v>5.375</v>
      </c>
      <c r="E153" s="97">
        <v>1</v>
      </c>
      <c r="F153" s="97" t="s">
        <v>73</v>
      </c>
      <c r="G153" s="99">
        <v>5.375</v>
      </c>
      <c r="H153" s="97">
        <v>1600</v>
      </c>
      <c r="I153" s="108">
        <v>0</v>
      </c>
      <c r="J153" s="97">
        <v>0</v>
      </c>
      <c r="K153" s="97">
        <v>0</v>
      </c>
      <c r="L153" s="97">
        <v>0</v>
      </c>
      <c r="M153" s="97">
        <v>0</v>
      </c>
      <c r="N153" s="97">
        <v>0</v>
      </c>
      <c r="O153" s="97">
        <v>0</v>
      </c>
      <c r="P153" s="97">
        <v>0</v>
      </c>
      <c r="Q153" s="97">
        <v>0</v>
      </c>
      <c r="R153" s="97">
        <v>0</v>
      </c>
      <c r="S153" s="97">
        <v>0</v>
      </c>
      <c r="T153" s="97">
        <v>0</v>
      </c>
      <c r="U153" s="97">
        <v>0</v>
      </c>
      <c r="V153" s="97">
        <v>0</v>
      </c>
    </row>
    <row r="154" spans="1:22">
      <c r="A154" s="97" t="s">
        <v>224</v>
      </c>
      <c r="B154" s="97" t="s">
        <v>82</v>
      </c>
      <c r="C154" s="98">
        <f t="shared" si="2"/>
        <v>5.59</v>
      </c>
      <c r="E154" s="97">
        <v>1</v>
      </c>
      <c r="F154" s="97" t="s">
        <v>73</v>
      </c>
      <c r="G154" s="99">
        <v>5.59</v>
      </c>
      <c r="H154" s="97">
        <v>2940</v>
      </c>
      <c r="I154" s="108">
        <v>0</v>
      </c>
      <c r="J154" s="97">
        <v>0</v>
      </c>
      <c r="K154" s="97">
        <v>0</v>
      </c>
      <c r="L154" s="97">
        <v>0</v>
      </c>
      <c r="M154" s="97">
        <v>0</v>
      </c>
      <c r="N154" s="97">
        <v>0</v>
      </c>
      <c r="O154" s="97">
        <v>0</v>
      </c>
      <c r="P154" s="97">
        <v>0</v>
      </c>
      <c r="Q154" s="97">
        <v>0</v>
      </c>
      <c r="R154" s="97">
        <v>0</v>
      </c>
      <c r="S154" s="97">
        <v>0</v>
      </c>
      <c r="T154" s="97">
        <v>0</v>
      </c>
      <c r="U154" s="97">
        <v>0</v>
      </c>
      <c r="V154" s="97">
        <v>0</v>
      </c>
    </row>
    <row r="155" spans="1:22">
      <c r="A155" s="97" t="s">
        <v>225</v>
      </c>
      <c r="C155" s="98">
        <f t="shared" si="2"/>
        <v>3.1533333333333338</v>
      </c>
      <c r="E155" s="97">
        <v>3</v>
      </c>
      <c r="F155" s="97" t="s">
        <v>73</v>
      </c>
      <c r="G155" s="99">
        <v>9.4600000000000009</v>
      </c>
      <c r="H155" s="97">
        <v>3800</v>
      </c>
      <c r="I155" s="108">
        <v>0</v>
      </c>
      <c r="J155" s="97">
        <v>0</v>
      </c>
      <c r="K155" s="97">
        <v>0</v>
      </c>
      <c r="L155" s="97">
        <v>0</v>
      </c>
      <c r="M155" s="97">
        <v>0</v>
      </c>
      <c r="N155" s="97">
        <v>0</v>
      </c>
      <c r="O155" s="97">
        <v>0</v>
      </c>
      <c r="P155" s="97">
        <v>0</v>
      </c>
      <c r="Q155" s="97">
        <v>0</v>
      </c>
      <c r="R155" s="97">
        <v>0</v>
      </c>
      <c r="S155" s="97">
        <v>0</v>
      </c>
      <c r="T155" s="97">
        <v>0</v>
      </c>
      <c r="U155" s="97">
        <v>0</v>
      </c>
      <c r="V155" s="97">
        <v>0</v>
      </c>
    </row>
    <row r="156" spans="1:22">
      <c r="A156" s="97" t="s">
        <v>226</v>
      </c>
      <c r="B156" s="97" t="s">
        <v>108</v>
      </c>
      <c r="C156" s="98">
        <f t="shared" si="2"/>
        <v>5.375</v>
      </c>
      <c r="E156" s="97">
        <v>4</v>
      </c>
      <c r="F156" s="97" t="s">
        <v>193</v>
      </c>
      <c r="G156" s="99">
        <v>21.5</v>
      </c>
      <c r="H156" s="97">
        <v>960</v>
      </c>
      <c r="I156" s="108">
        <v>1</v>
      </c>
      <c r="J156" s="97">
        <v>0</v>
      </c>
      <c r="K156" s="97">
        <v>0</v>
      </c>
      <c r="L156" s="97">
        <v>4</v>
      </c>
      <c r="M156" s="97">
        <v>0</v>
      </c>
      <c r="N156" s="97">
        <v>0</v>
      </c>
      <c r="O156" s="97">
        <v>0</v>
      </c>
      <c r="P156" s="97">
        <v>0</v>
      </c>
      <c r="Q156" s="97">
        <v>0</v>
      </c>
      <c r="R156" s="97">
        <v>0</v>
      </c>
      <c r="S156" s="97">
        <v>0</v>
      </c>
      <c r="T156" s="97">
        <v>0</v>
      </c>
      <c r="U156" s="97">
        <v>0</v>
      </c>
      <c r="V156" s="97">
        <v>0</v>
      </c>
    </row>
    <row r="157" spans="1:22">
      <c r="A157" s="97" t="s">
        <v>227</v>
      </c>
      <c r="C157" s="98">
        <f t="shared" si="2"/>
        <v>1.1466666666666667</v>
      </c>
      <c r="E157" s="97">
        <v>3</v>
      </c>
      <c r="F157" s="97" t="s">
        <v>193</v>
      </c>
      <c r="G157" s="99">
        <v>3.44</v>
      </c>
      <c r="H157" s="97">
        <v>340</v>
      </c>
      <c r="I157" s="108">
        <v>0</v>
      </c>
      <c r="J157" s="97">
        <v>0</v>
      </c>
      <c r="K157" s="97">
        <v>0</v>
      </c>
      <c r="L157" s="97">
        <v>0</v>
      </c>
      <c r="M157" s="97">
        <v>0</v>
      </c>
      <c r="N157" s="97">
        <v>0</v>
      </c>
      <c r="O157" s="97">
        <v>7</v>
      </c>
      <c r="P157" s="97">
        <v>0</v>
      </c>
      <c r="Q157" s="97">
        <v>0</v>
      </c>
      <c r="R157" s="97">
        <v>0</v>
      </c>
      <c r="S157" s="97">
        <v>0</v>
      </c>
      <c r="T157" s="97">
        <v>0</v>
      </c>
      <c r="U157" s="97">
        <v>0</v>
      </c>
      <c r="V157" s="97">
        <v>0</v>
      </c>
    </row>
    <row r="158" spans="1:22">
      <c r="A158" s="97" t="s">
        <v>228</v>
      </c>
      <c r="C158" s="98">
        <f t="shared" si="2"/>
        <v>4.3</v>
      </c>
      <c r="E158" s="97">
        <v>1</v>
      </c>
      <c r="F158" s="97" t="s">
        <v>73</v>
      </c>
      <c r="G158" s="99">
        <v>4.3</v>
      </c>
      <c r="H158" s="97">
        <v>3380</v>
      </c>
      <c r="I158" s="108">
        <v>0</v>
      </c>
      <c r="J158" s="97">
        <v>0</v>
      </c>
      <c r="K158" s="97">
        <v>0</v>
      </c>
      <c r="L158" s="97">
        <v>0</v>
      </c>
      <c r="M158" s="97">
        <v>0</v>
      </c>
      <c r="N158" s="97">
        <v>0</v>
      </c>
      <c r="O158" s="97">
        <v>0</v>
      </c>
      <c r="P158" s="97">
        <v>0</v>
      </c>
      <c r="Q158" s="97">
        <v>0</v>
      </c>
      <c r="R158" s="97">
        <v>0</v>
      </c>
      <c r="S158" s="97">
        <v>0</v>
      </c>
      <c r="T158" s="97">
        <v>0</v>
      </c>
      <c r="U158" s="97">
        <v>0</v>
      </c>
      <c r="V158" s="97">
        <v>0</v>
      </c>
    </row>
    <row r="159" spans="1:22">
      <c r="A159" s="97" t="s">
        <v>229</v>
      </c>
      <c r="C159" s="98">
        <f t="shared" si="2"/>
        <v>1.0792999999999999</v>
      </c>
      <c r="E159" s="97">
        <v>20</v>
      </c>
      <c r="F159" s="97" t="s">
        <v>69</v>
      </c>
      <c r="G159" s="99">
        <v>21.585999999999999</v>
      </c>
      <c r="H159" s="97">
        <v>1740</v>
      </c>
      <c r="I159" s="108">
        <v>0</v>
      </c>
      <c r="J159" s="97">
        <v>0</v>
      </c>
      <c r="K159" s="97">
        <v>0</v>
      </c>
      <c r="L159" s="97">
        <v>0</v>
      </c>
      <c r="M159" s="97">
        <v>0</v>
      </c>
      <c r="N159" s="97">
        <v>6</v>
      </c>
      <c r="O159" s="97">
        <v>0</v>
      </c>
      <c r="P159" s="97">
        <v>0</v>
      </c>
      <c r="Q159" s="97">
        <v>0</v>
      </c>
      <c r="R159" s="97">
        <v>0</v>
      </c>
      <c r="S159" s="97">
        <v>11</v>
      </c>
      <c r="T159" s="97">
        <v>0</v>
      </c>
      <c r="U159" s="97">
        <v>0</v>
      </c>
      <c r="V159" s="97">
        <v>0</v>
      </c>
    </row>
    <row r="160" spans="1:22">
      <c r="A160" s="97" t="s">
        <v>230</v>
      </c>
      <c r="C160" s="98">
        <f t="shared" si="2"/>
        <v>3.2088749999999995</v>
      </c>
      <c r="E160" s="97">
        <v>6</v>
      </c>
      <c r="F160" s="97" t="s">
        <v>73</v>
      </c>
      <c r="G160" s="99">
        <v>19.253249999999998</v>
      </c>
      <c r="H160" s="97">
        <v>3480</v>
      </c>
      <c r="I160" s="108">
        <v>1</v>
      </c>
      <c r="J160" s="97">
        <v>0</v>
      </c>
      <c r="K160" s="97">
        <v>3</v>
      </c>
      <c r="L160" s="97">
        <v>0</v>
      </c>
      <c r="M160" s="97">
        <v>0</v>
      </c>
      <c r="N160" s="97">
        <v>0</v>
      </c>
      <c r="O160" s="97">
        <v>0</v>
      </c>
      <c r="P160" s="97">
        <v>0</v>
      </c>
      <c r="Q160" s="97">
        <v>0</v>
      </c>
      <c r="R160" s="97">
        <v>0</v>
      </c>
      <c r="S160" s="97">
        <v>0</v>
      </c>
      <c r="T160" s="97">
        <v>0</v>
      </c>
      <c r="U160" s="97">
        <v>0</v>
      </c>
      <c r="V160" s="97">
        <v>0</v>
      </c>
    </row>
    <row r="161" spans="1:22">
      <c r="A161" s="97" t="s">
        <v>231</v>
      </c>
      <c r="C161" s="98">
        <f t="shared" si="2"/>
        <v>1.6125</v>
      </c>
      <c r="E161" s="97">
        <v>5</v>
      </c>
      <c r="F161" s="97" t="s">
        <v>73</v>
      </c>
      <c r="G161" s="99">
        <v>8.0625</v>
      </c>
      <c r="H161" s="97">
        <v>3560</v>
      </c>
      <c r="I161" s="108">
        <v>1</v>
      </c>
      <c r="J161" s="97">
        <v>0</v>
      </c>
      <c r="K161" s="97">
        <v>0</v>
      </c>
      <c r="L161" s="97">
        <v>0</v>
      </c>
      <c r="M161" s="97">
        <v>0</v>
      </c>
      <c r="N161" s="97">
        <v>0</v>
      </c>
      <c r="O161" s="97">
        <v>0</v>
      </c>
      <c r="P161" s="97">
        <v>0</v>
      </c>
      <c r="Q161" s="97">
        <v>0</v>
      </c>
      <c r="R161" s="97">
        <v>0</v>
      </c>
      <c r="S161" s="97">
        <v>0</v>
      </c>
      <c r="T161" s="97">
        <v>0</v>
      </c>
      <c r="U161" s="97">
        <v>0</v>
      </c>
      <c r="V161" s="97">
        <v>0</v>
      </c>
    </row>
    <row r="162" spans="1:22">
      <c r="A162" s="97" t="s">
        <v>232</v>
      </c>
      <c r="C162" s="98">
        <f t="shared" si="2"/>
        <v>3.850888888888889</v>
      </c>
      <c r="E162" s="97">
        <v>2.25</v>
      </c>
      <c r="F162" s="97" t="s">
        <v>73</v>
      </c>
      <c r="G162" s="99">
        <v>8.6645000000000003</v>
      </c>
      <c r="H162" s="97">
        <v>730</v>
      </c>
      <c r="I162" s="108">
        <v>1</v>
      </c>
      <c r="J162" s="97">
        <v>0</v>
      </c>
      <c r="K162" s="97">
        <v>0</v>
      </c>
      <c r="L162" s="97">
        <v>0</v>
      </c>
      <c r="M162" s="97">
        <v>0</v>
      </c>
      <c r="N162" s="97">
        <v>0</v>
      </c>
      <c r="O162" s="97">
        <v>0</v>
      </c>
      <c r="P162" s="97">
        <v>0</v>
      </c>
      <c r="Q162" s="97">
        <v>0</v>
      </c>
      <c r="R162" s="97">
        <v>0</v>
      </c>
      <c r="S162" s="97">
        <v>0</v>
      </c>
      <c r="T162" s="97">
        <v>0</v>
      </c>
      <c r="U162" s="97">
        <v>0</v>
      </c>
      <c r="V162" s="97">
        <v>0</v>
      </c>
    </row>
    <row r="163" spans="1:22">
      <c r="A163" s="97" t="s">
        <v>233</v>
      </c>
      <c r="C163" s="98">
        <f t="shared" si="2"/>
        <v>1.2765625</v>
      </c>
      <c r="E163" s="97">
        <v>24</v>
      </c>
      <c r="F163" s="97" t="s">
        <v>69</v>
      </c>
      <c r="G163" s="99">
        <v>30.637499999999999</v>
      </c>
      <c r="H163" s="97">
        <v>2112</v>
      </c>
      <c r="I163" s="108">
        <v>1</v>
      </c>
      <c r="J163" s="97">
        <v>0</v>
      </c>
      <c r="K163" s="97">
        <v>0</v>
      </c>
      <c r="L163" s="97">
        <v>0</v>
      </c>
      <c r="M163" s="97">
        <v>0</v>
      </c>
      <c r="N163" s="97">
        <v>0</v>
      </c>
      <c r="O163" s="97">
        <v>0</v>
      </c>
      <c r="P163" s="97">
        <v>0</v>
      </c>
      <c r="Q163" s="97">
        <v>0</v>
      </c>
      <c r="R163" s="97">
        <v>0</v>
      </c>
      <c r="S163" s="97">
        <v>0</v>
      </c>
      <c r="T163" s="97">
        <v>0</v>
      </c>
      <c r="U163" s="97">
        <v>0</v>
      </c>
      <c r="V163" s="97">
        <v>0</v>
      </c>
    </row>
    <row r="164" spans="1:22">
      <c r="A164" s="97" t="s">
        <v>234</v>
      </c>
      <c r="C164" s="98">
        <f t="shared" si="2"/>
        <v>0.71778645833333321</v>
      </c>
      <c r="E164" s="97">
        <v>48</v>
      </c>
      <c r="F164" s="97" t="s">
        <v>69</v>
      </c>
      <c r="G164" s="99">
        <v>34.453749999999992</v>
      </c>
      <c r="H164" s="97">
        <v>5080</v>
      </c>
      <c r="I164" s="108">
        <v>1</v>
      </c>
      <c r="J164" s="97">
        <v>0</v>
      </c>
      <c r="K164" s="97">
        <v>0</v>
      </c>
      <c r="L164" s="97">
        <v>0</v>
      </c>
      <c r="M164" s="97">
        <v>0</v>
      </c>
      <c r="N164" s="97">
        <v>6</v>
      </c>
      <c r="O164" s="97">
        <v>7</v>
      </c>
      <c r="P164" s="97">
        <v>8</v>
      </c>
      <c r="Q164" s="97">
        <v>0</v>
      </c>
      <c r="R164" s="97">
        <v>0</v>
      </c>
      <c r="S164" s="97">
        <v>0</v>
      </c>
      <c r="T164" s="97">
        <v>0</v>
      </c>
      <c r="U164" s="97">
        <v>0</v>
      </c>
      <c r="V164" s="97">
        <v>0</v>
      </c>
    </row>
    <row r="165" spans="1:22">
      <c r="A165" s="97" t="s">
        <v>235</v>
      </c>
      <c r="B165" s="97" t="s">
        <v>23</v>
      </c>
      <c r="C165" s="98">
        <f t="shared" si="2"/>
        <v>0.4165625</v>
      </c>
      <c r="E165" s="97">
        <v>48</v>
      </c>
      <c r="F165" s="97" t="s">
        <v>69</v>
      </c>
      <c r="G165" s="99">
        <v>19.995000000000001</v>
      </c>
      <c r="H165" s="97">
        <v>4670</v>
      </c>
      <c r="I165" s="108">
        <v>1</v>
      </c>
      <c r="J165" s="97">
        <v>0</v>
      </c>
      <c r="K165" s="97">
        <v>3</v>
      </c>
      <c r="L165" s="97">
        <v>0</v>
      </c>
      <c r="M165" s="97">
        <v>0</v>
      </c>
      <c r="N165" s="97">
        <v>6</v>
      </c>
      <c r="O165" s="97">
        <v>7</v>
      </c>
      <c r="P165" s="97">
        <v>8</v>
      </c>
      <c r="Q165" s="97">
        <v>0</v>
      </c>
      <c r="R165" s="97">
        <v>0</v>
      </c>
      <c r="S165" s="97">
        <v>0</v>
      </c>
      <c r="T165" s="97">
        <v>0</v>
      </c>
      <c r="U165" s="97">
        <v>0</v>
      </c>
      <c r="V165" s="97">
        <v>0</v>
      </c>
    </row>
    <row r="166" spans="1:22">
      <c r="A166" s="97" t="s">
        <v>236</v>
      </c>
      <c r="C166" s="98">
        <f t="shared" si="2"/>
        <v>10.75</v>
      </c>
      <c r="E166" s="97">
        <v>1</v>
      </c>
      <c r="F166" s="97" t="s">
        <v>73</v>
      </c>
      <c r="G166" s="99">
        <v>10.75</v>
      </c>
      <c r="H166" s="97">
        <v>800</v>
      </c>
      <c r="I166" s="108">
        <v>0</v>
      </c>
      <c r="J166" s="97">
        <v>0</v>
      </c>
      <c r="K166" s="97">
        <v>0</v>
      </c>
      <c r="L166" s="97">
        <v>4</v>
      </c>
      <c r="M166" s="97">
        <v>0</v>
      </c>
      <c r="N166" s="97">
        <v>0</v>
      </c>
      <c r="O166" s="97">
        <v>0</v>
      </c>
      <c r="P166" s="97">
        <v>0</v>
      </c>
      <c r="Q166" s="97">
        <v>0</v>
      </c>
      <c r="R166" s="97">
        <v>0</v>
      </c>
      <c r="S166" s="97">
        <v>0</v>
      </c>
      <c r="T166" s="97">
        <v>0</v>
      </c>
      <c r="U166" s="97">
        <v>0</v>
      </c>
      <c r="V166" s="97">
        <v>0</v>
      </c>
    </row>
    <row r="167" spans="1:22">
      <c r="A167" s="97" t="s">
        <v>237</v>
      </c>
      <c r="C167" s="98">
        <f t="shared" si="2"/>
        <v>13.8675</v>
      </c>
      <c r="E167" s="97">
        <v>1</v>
      </c>
      <c r="F167" s="97" t="s">
        <v>73</v>
      </c>
      <c r="G167" s="99">
        <v>13.8675</v>
      </c>
      <c r="H167" s="97">
        <v>880</v>
      </c>
      <c r="I167" s="108">
        <v>0</v>
      </c>
      <c r="J167" s="97">
        <v>2</v>
      </c>
      <c r="K167" s="97"/>
      <c r="L167" s="97">
        <v>4</v>
      </c>
      <c r="M167" s="97">
        <v>0</v>
      </c>
      <c r="N167" s="97">
        <v>0</v>
      </c>
      <c r="O167" s="97">
        <v>0</v>
      </c>
      <c r="P167" s="97">
        <v>0</v>
      </c>
      <c r="Q167" s="97">
        <v>0</v>
      </c>
      <c r="R167" s="97">
        <v>0</v>
      </c>
      <c r="S167" s="97">
        <v>0</v>
      </c>
      <c r="T167" s="97">
        <v>0</v>
      </c>
      <c r="U167" s="97">
        <v>0</v>
      </c>
      <c r="V167" s="97">
        <v>0</v>
      </c>
    </row>
    <row r="168" spans="1:22">
      <c r="A168" s="97" t="s">
        <v>238</v>
      </c>
      <c r="C168" s="98">
        <f t="shared" ref="C168" si="3">+G168/E168</f>
        <v>1.075</v>
      </c>
      <c r="E168" s="111">
        <v>1</v>
      </c>
      <c r="F168" s="112" t="s">
        <v>73</v>
      </c>
      <c r="G168" s="99">
        <v>1.075</v>
      </c>
      <c r="H168" s="111">
        <v>0</v>
      </c>
      <c r="I168" s="108">
        <v>0</v>
      </c>
      <c r="J168" s="97">
        <v>0</v>
      </c>
      <c r="K168" s="97">
        <v>0</v>
      </c>
      <c r="L168" s="97">
        <v>0</v>
      </c>
      <c r="M168" s="97">
        <v>0</v>
      </c>
      <c r="N168" s="97">
        <v>0</v>
      </c>
      <c r="O168" s="97">
        <v>0</v>
      </c>
      <c r="P168" s="97">
        <v>0</v>
      </c>
      <c r="Q168" s="97">
        <v>0</v>
      </c>
      <c r="R168" s="97">
        <v>0</v>
      </c>
      <c r="S168" s="97">
        <v>0</v>
      </c>
      <c r="T168" s="97">
        <v>0</v>
      </c>
      <c r="U168" s="97">
        <v>0</v>
      </c>
      <c r="V168" s="97">
        <v>0</v>
      </c>
    </row>
    <row r="169" spans="1:22">
      <c r="I169" s="108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</row>
    <row r="170" spans="1:22">
      <c r="I170" s="108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</row>
    <row r="171" spans="1:22">
      <c r="I171" s="108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</row>
    <row r="172" spans="1:22">
      <c r="I172" s="108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</row>
    <row r="173" spans="1:22">
      <c r="I173" s="108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</row>
    <row r="174" spans="1:22">
      <c r="I174" s="108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</row>
    <row r="175" spans="1:22">
      <c r="I175" s="108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</row>
    <row r="176" spans="1:22">
      <c r="I176" s="108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</row>
    <row r="177" spans="9:22">
      <c r="I177" s="108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</row>
    <row r="178" spans="9:22">
      <c r="I178" s="108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</row>
    <row r="179" spans="9:22">
      <c r="I179" s="108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</row>
    <row r="180" spans="9:22">
      <c r="I180" s="108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</row>
    <row r="181" spans="9:22">
      <c r="I181" s="108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</row>
    <row r="182" spans="9:22">
      <c r="I182" s="108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</row>
    <row r="183" spans="9:22">
      <c r="I183" s="108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</row>
    <row r="184" spans="9:22">
      <c r="I184" s="108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</row>
    <row r="185" spans="9:22">
      <c r="I185" s="108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</row>
    <row r="186" spans="9:22">
      <c r="I186" s="108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</row>
    <row r="187" spans="9:22">
      <c r="I187" s="108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</row>
    <row r="188" spans="9:22">
      <c r="I188" s="108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</row>
    <row r="189" spans="9:22">
      <c r="I189" s="108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</row>
    <row r="190" spans="9:22">
      <c r="I190" s="108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</row>
    <row r="191" spans="9:22">
      <c r="I191" s="108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</row>
    <row r="192" spans="9:22">
      <c r="I192" s="108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</row>
    <row r="193" spans="9:22">
      <c r="I193" s="108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</row>
    <row r="194" spans="9:22">
      <c r="I194" s="108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</row>
    <row r="195" spans="9:22">
      <c r="I195" s="108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</row>
    <row r="196" spans="9:22">
      <c r="I196" s="108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</row>
    <row r="197" spans="9:22">
      <c r="I197" s="108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</row>
    <row r="198" spans="9:22">
      <c r="I198" s="108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</row>
    <row r="199" spans="9:22">
      <c r="I199" s="108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</row>
    <row r="200" spans="9:22">
      <c r="I200" s="108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</row>
    <row r="201" spans="9:22">
      <c r="I201" s="108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</row>
    <row r="202" spans="9:22">
      <c r="I202" s="108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</row>
    <row r="203" spans="9:22">
      <c r="I203" s="108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</row>
    <row r="204" spans="9:22">
      <c r="I204" s="108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</row>
    <row r="205" spans="9:22">
      <c r="I205" s="108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</row>
    <row r="206" spans="9:22">
      <c r="I206" s="108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</row>
    <row r="207" spans="9:22">
      <c r="I207" s="108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</row>
    <row r="208" spans="9:22">
      <c r="I208" s="108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</row>
    <row r="209" spans="9:22">
      <c r="I209" s="108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</row>
    <row r="210" spans="9:22">
      <c r="I210" s="108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</row>
    <row r="211" spans="9:22">
      <c r="I211" s="108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</row>
    <row r="212" spans="9:22">
      <c r="I212" s="108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</row>
    <row r="213" spans="9:22">
      <c r="I213" s="108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</row>
    <row r="214" spans="9:22">
      <c r="I214" s="108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</row>
    <row r="215" spans="9:22">
      <c r="I215" s="108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</row>
    <row r="216" spans="9:22">
      <c r="I216" s="108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</row>
    <row r="217" spans="9:22">
      <c r="I217" s="108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</row>
    <row r="218" spans="9:22">
      <c r="I218" s="108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</row>
    <row r="219" spans="9:22">
      <c r="I219" s="108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</row>
    <row r="220" spans="9:22">
      <c r="I220" s="108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</row>
    <row r="221" spans="9:22">
      <c r="I221" s="108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</row>
    <row r="222" spans="9:22">
      <c r="I222" s="108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</row>
    <row r="223" spans="9:22">
      <c r="I223" s="108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</row>
    <row r="224" spans="9:22">
      <c r="I224" s="108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</row>
    <row r="225" spans="9:22">
      <c r="I225" s="108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</row>
    <row r="226" spans="9:22">
      <c r="I226" s="108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</row>
    <row r="227" spans="9:22">
      <c r="I227" s="108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</row>
    <row r="228" spans="9:22">
      <c r="I228" s="108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</row>
    <row r="229" spans="9:22">
      <c r="I229" s="108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</row>
    <row r="230" spans="9:22">
      <c r="I230" s="108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</row>
    <row r="231" spans="9:22">
      <c r="I231" s="108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</row>
    <row r="232" spans="9:22">
      <c r="I232" s="108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</row>
    <row r="233" spans="9:22">
      <c r="I233" s="108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</row>
    <row r="234" spans="9:22">
      <c r="I234" s="108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</row>
    <row r="235" spans="9:22">
      <c r="I235" s="108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</row>
    <row r="236" spans="9:22">
      <c r="I236" s="108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</row>
    <row r="237" spans="9:22">
      <c r="I237" s="108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</row>
    <row r="238" spans="9:22">
      <c r="I238" s="108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</row>
    <row r="239" spans="9:22">
      <c r="I239" s="108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</row>
    <row r="240" spans="9:22">
      <c r="I240" s="108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</row>
    <row r="241" spans="9:22">
      <c r="I241" s="108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</row>
    <row r="242" spans="9:22">
      <c r="I242" s="108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</row>
    <row r="243" spans="9:22">
      <c r="I243" s="108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</row>
    <row r="244" spans="9:22">
      <c r="I244" s="108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</row>
    <row r="245" spans="9:22">
      <c r="I245" s="108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</row>
    <row r="246" spans="9:22">
      <c r="I246" s="108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</row>
    <row r="247" spans="9:22">
      <c r="I247" s="108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</row>
    <row r="248" spans="9:22">
      <c r="I248" s="108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</row>
    <row r="249" spans="9:22">
      <c r="I249" s="108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</row>
    <row r="250" spans="9:22">
      <c r="I250" s="108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</row>
    <row r="251" spans="9:22">
      <c r="I251" s="108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</row>
    <row r="252" spans="9:22">
      <c r="I252" s="108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</row>
    <row r="253" spans="9:22">
      <c r="I253" s="108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</row>
    <row r="254" spans="9:22">
      <c r="I254" s="108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</row>
    <row r="255" spans="9:22">
      <c r="I255" s="108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</row>
    <row r="256" spans="9:22">
      <c r="I256" s="108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</row>
    <row r="257" spans="9:22">
      <c r="I257" s="108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</row>
    <row r="258" spans="9:22">
      <c r="I258" s="108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</row>
    <row r="259" spans="9:22">
      <c r="I259" s="108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</row>
    <row r="260" spans="9:22">
      <c r="I260" s="108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</row>
    <row r="261" spans="9:22">
      <c r="I261" s="108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</row>
    <row r="262" spans="9:22">
      <c r="I262" s="108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</row>
    <row r="263" spans="9:22">
      <c r="I263" s="108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</row>
    <row r="264" spans="9:22">
      <c r="I264" s="108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</row>
    <row r="265" spans="9:22">
      <c r="I265" s="108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</row>
    <row r="266" spans="9:22">
      <c r="I266" s="108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</row>
    <row r="267" spans="9:22">
      <c r="I267" s="108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</row>
    <row r="268" spans="9:22">
      <c r="I268" s="108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</row>
    <row r="269" spans="9:22">
      <c r="I269" s="108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</row>
    <row r="270" spans="9:22">
      <c r="I270" s="108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</row>
    <row r="271" spans="9:22">
      <c r="I271" s="108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</row>
    <row r="272" spans="9:22">
      <c r="I272" s="108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</row>
    <row r="273" spans="9:22">
      <c r="I273" s="108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</row>
    <row r="274" spans="9:22">
      <c r="I274" s="108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</row>
    <row r="275" spans="9:22">
      <c r="I275" s="108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</row>
    <row r="276" spans="9:22">
      <c r="I276" s="108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</row>
    <row r="277" spans="9:22">
      <c r="I277" s="108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</row>
    <row r="278" spans="9:22">
      <c r="I278" s="108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</row>
    <row r="279" spans="9:22">
      <c r="I279" s="108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</row>
    <row r="280" spans="9:22">
      <c r="I280" s="108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</row>
    <row r="281" spans="9:22">
      <c r="I281" s="108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</row>
    <row r="282" spans="9:22">
      <c r="I282" s="108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</row>
    <row r="283" spans="9:22">
      <c r="I283" s="108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</row>
    <row r="284" spans="9:22">
      <c r="I284" s="108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</row>
    <row r="285" spans="9:22">
      <c r="I285" s="108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</row>
    <row r="286" spans="9:22">
      <c r="I286" s="108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</row>
    <row r="287" spans="9:22">
      <c r="I287" s="108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</row>
    <row r="288" spans="9:22">
      <c r="I288" s="108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</row>
    <row r="289" spans="9:22">
      <c r="I289" s="108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</row>
    <row r="290" spans="9:22">
      <c r="I290" s="108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</row>
    <row r="291" spans="9:22">
      <c r="I291" s="108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</row>
    <row r="292" spans="9:22">
      <c r="I292" s="108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</row>
    <row r="293" spans="9:22">
      <c r="I293" s="108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</row>
    <row r="294" spans="9:22">
      <c r="I294" s="108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</row>
    <row r="295" spans="9:22">
      <c r="I295" s="108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</row>
    <row r="296" spans="9:22">
      <c r="I296" s="108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</row>
    <row r="297" spans="9:22">
      <c r="I297" s="108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</row>
    <row r="298" spans="9:22">
      <c r="I298" s="108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</row>
    <row r="299" spans="9:22">
      <c r="I299" s="108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</row>
    <row r="300" spans="9:22">
      <c r="I300" s="108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</row>
    <row r="301" spans="9:22">
      <c r="I301" s="108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</row>
    <row r="302" spans="9:22">
      <c r="I302" s="108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</row>
    <row r="303" spans="9:22">
      <c r="I303" s="108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</row>
    <row r="304" spans="9:22">
      <c r="I304" s="108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</row>
    <row r="305" spans="3:22">
      <c r="I305" s="108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</row>
    <row r="306" spans="3:22">
      <c r="I306" s="108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</row>
    <row r="307" spans="3:22">
      <c r="I307" s="108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</row>
    <row r="308" spans="3:22">
      <c r="I308" s="108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</row>
    <row r="309" spans="3:22">
      <c r="I309" s="108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</row>
    <row r="310" spans="3:22">
      <c r="I310" s="108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</row>
    <row r="311" spans="3:22">
      <c r="I311" s="108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</row>
    <row r="312" spans="3:22">
      <c r="C312" s="113"/>
      <c r="I312" s="114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</row>
    <row r="313" spans="3:22">
      <c r="C313" s="113"/>
      <c r="I313" s="114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</row>
  </sheetData>
  <customSheetViews>
    <customSheetView guid="{4A61BBEC-C7A2-43D9-95DD-D4F4BA1CB0DF}" hiddenColumns="1" topLeftCell="A147">
      <selection activeCell="K182" sqref="K182"/>
      <pageMargins left="0" right="0" top="0" bottom="0" header="0" footer="0"/>
    </customSheetView>
    <customSheetView guid="{7863FE26-0A3F-EC47-A61A-732A51F468A8}" hiddenColumns="1">
      <selection activeCell="D8" sqref="D8"/>
      <pageMargins left="0" right="0" top="0" bottom="0" header="0" footer="0"/>
    </customSheetView>
  </customSheetViews>
  <pageMargins left="0.7" right="0.7" top="0.75" bottom="0.75" header="0.3" footer="0.3"/>
  <pageSetup paperSize="9"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C2" sqref="C2"/>
    </sheetView>
  </sheetViews>
  <sheetFormatPr defaultColWidth="8.85546875" defaultRowHeight="12.95"/>
  <sheetData>
    <row r="1" spans="1:3">
      <c r="A1" s="140" t="s">
        <v>23</v>
      </c>
      <c r="B1">
        <v>1000</v>
      </c>
      <c r="C1" t="s">
        <v>82</v>
      </c>
    </row>
    <row r="2" spans="1:3">
      <c r="A2" s="140" t="s">
        <v>108</v>
      </c>
      <c r="B2">
        <v>1000</v>
      </c>
      <c r="C2" t="s">
        <v>193</v>
      </c>
    </row>
    <row r="3" spans="1:3">
      <c r="A3" s="140" t="s">
        <v>68</v>
      </c>
      <c r="B3">
        <v>1</v>
      </c>
      <c r="C3" t="s">
        <v>69</v>
      </c>
    </row>
    <row r="4" spans="1:3">
      <c r="A4" s="140" t="s">
        <v>193</v>
      </c>
      <c r="B4">
        <v>1</v>
      </c>
      <c r="C4" t="s">
        <v>193</v>
      </c>
    </row>
    <row r="5" spans="1:3">
      <c r="A5" s="140" t="s">
        <v>82</v>
      </c>
      <c r="B5">
        <v>1</v>
      </c>
      <c r="C5" t="s">
        <v>82</v>
      </c>
    </row>
  </sheetData>
  <customSheetViews>
    <customSheetView guid="{4A61BBEC-C7A2-43D9-95DD-D4F4BA1CB0DF}" state="hidden">
      <pageMargins left="0" right="0" top="0" bottom="0" header="0" footer="0"/>
      <headerFooter alignWithMargins="0"/>
    </customSheetView>
    <customSheetView guid="{1BB6E010-BC1C-4057-A104-F5D79D92C179}" state="hidden">
      <pageMargins left="0" right="0" top="0" bottom="0" header="0" footer="0"/>
      <headerFooter alignWithMargins="0"/>
    </customSheetView>
    <customSheetView guid="{96D6E886-31E0-4E9D-9BD4-B12EB89C8219}" state="hidden">
      <pageMargins left="0" right="0" top="0" bottom="0" header="0" footer="0"/>
      <headerFooter alignWithMargins="0"/>
    </customSheetView>
    <customSheetView guid="{A290C930-0927-4728-B004-EFE94A124BFE}" state="hidden">
      <pageMargins left="0" right="0" top="0" bottom="0" header="0" footer="0"/>
      <headerFooter alignWithMargins="0"/>
    </customSheetView>
    <customSheetView guid="{B282A41D-6AAA-4AE5-B0B1-2CF550B17B23}" state="hidden">
      <selection activeCell="C1" sqref="C1"/>
      <pageMargins left="0" right="0" top="0" bottom="0" header="0" footer="0"/>
      <headerFooter alignWithMargins="0"/>
    </customSheetView>
    <customSheetView guid="{C0CDAB56-9BBE-4845-AE59-2A45DD0983AE}" state="hidden">
      <selection activeCell="C1" sqref="C1"/>
      <pageMargins left="0" right="0" top="0" bottom="0" header="0" footer="0"/>
      <headerFooter alignWithMargins="0"/>
    </customSheetView>
    <customSheetView guid="{571586F8-7790-4D95-AF73-AF39B51E886C}" state="hidden">
      <selection activeCell="C1" sqref="C1"/>
      <pageMargins left="0" right="0" top="0" bottom="0" header="0" footer="0"/>
      <headerFooter alignWithMargins="0"/>
    </customSheetView>
    <customSheetView guid="{09256AF9-73B9-4751-8881-D6AA505E1975}" state="hidden">
      <selection activeCell="C1" sqref="C1"/>
      <pageMargins left="0" right="0" top="0" bottom="0" header="0" footer="0"/>
      <headerFooter alignWithMargins="0"/>
    </customSheetView>
    <customSheetView guid="{A557F3E9-AE2B-443D-9DCF-8978926571A8}" state="hidden">
      <selection activeCell="C1" sqref="C1"/>
      <pageMargins left="0" right="0" top="0" bottom="0" header="0" footer="0"/>
      <headerFooter alignWithMargins="0"/>
    </customSheetView>
    <customSheetView guid="{97EA81C8-79A1-40DE-9442-ABC1F74F94FD}" state="hidden">
      <selection activeCell="C1" sqref="C1"/>
      <pageMargins left="0" right="0" top="0" bottom="0" header="0" footer="0"/>
      <headerFooter alignWithMargins="0"/>
    </customSheetView>
    <customSheetView guid="{1C221D1A-AA1D-4DBE-82C5-9CB9012F686C}" state="hidden">
      <selection activeCell="C1" sqref="C1"/>
      <pageMargins left="0" right="0" top="0" bottom="0" header="0" footer="0"/>
      <headerFooter alignWithMargins="0"/>
    </customSheetView>
    <customSheetView guid="{9043088A-F6BB-4E63-A7D5-4199CAC46CCC}" state="hidden">
      <selection activeCell="C1" sqref="C1"/>
      <pageMargins left="0" right="0" top="0" bottom="0" header="0" footer="0"/>
      <headerFooter alignWithMargins="0"/>
    </customSheetView>
    <customSheetView guid="{9284BE78-3EFD-4626-8E30-F4CD8E72CAD0}" state="hidden">
      <pageMargins left="0" right="0" top="0" bottom="0" header="0" footer="0"/>
      <headerFooter alignWithMargins="0"/>
    </customSheetView>
    <customSheetView guid="{39D5608C-DA0C-4187-B3AB-5366D6476721}" state="hidden">
      <pageMargins left="0" right="0" top="0" bottom="0" header="0" footer="0"/>
      <headerFooter alignWithMargins="0"/>
    </customSheetView>
    <customSheetView guid="{7863FE26-0A3F-EC47-A61A-732A51F468A8}" state="hidden">
      <pageMargins left="0" right="0" top="0" bottom="0" header="0" footer="0"/>
      <headerFooter alignWithMargins="0"/>
    </customSheetView>
  </customSheetViews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Caterers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Lorraine</dc:creator>
  <cp:keywords/>
  <dc:description/>
  <cp:lastModifiedBy/>
  <cp:revision/>
  <dcterms:created xsi:type="dcterms:W3CDTF">2011-05-25T09:21:49Z</dcterms:created>
  <dcterms:modified xsi:type="dcterms:W3CDTF">2021-07-22T13:04:59Z</dcterms:modified>
  <cp:category/>
  <cp:contentStatus/>
</cp:coreProperties>
</file>